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5" yWindow="1125" windowWidth="20730" windowHeight="11760" tabRatio="1000" activeTab="0"/>
  </bookViews>
  <sheets>
    <sheet name="RIEPILOGO" sheetId="1" r:id="rId1"/>
    <sheet name="SOCIETA GAM 2015" sheetId="2" r:id="rId2"/>
    <sheet name="SOCIETA GAF 2015" sheetId="3" r:id="rId3"/>
    <sheet name="SOCIETA GR 2015" sheetId="4" r:id="rId4"/>
    <sheet name="RIASSUNTO GAM" sheetId="5" r:id="rId5"/>
    <sheet name="RIASSUNTO GAF" sheetId="6" r:id="rId6"/>
    <sheet name="RIASSUNTO GR" sheetId="7" r:id="rId7"/>
  </sheets>
  <definedNames>
    <definedName name="_xlnm.Print_Area" localSheetId="2">'SOCIETA GAF 2015'!$C$1:$AE$61</definedName>
    <definedName name="_xlnm.Print_Area" localSheetId="1">'SOCIETA GAM 2015'!$C$1:$AM$42</definedName>
    <definedName name="_xlnm.Print_Titles" localSheetId="2">'SOCIETA GAF 2015'!$A:$B</definedName>
    <definedName name="_xlnm.Print_Titles" localSheetId="1">'SOCIETA GAM 2015'!$A:$B</definedName>
  </definedNames>
  <calcPr fullCalcOnLoad="1"/>
</workbook>
</file>

<file path=xl/sharedStrings.xml><?xml version="1.0" encoding="utf-8"?>
<sst xmlns="http://schemas.openxmlformats.org/spreadsheetml/2006/main" count="1083" uniqueCount="190">
  <si>
    <r>
      <rPr>
        <b/>
        <u val="single"/>
        <sz val="60"/>
        <rFont val="Arial"/>
        <family val="0"/>
      </rPr>
      <t>GAF</t>
    </r>
    <r>
      <rPr>
        <b/>
        <u val="single"/>
        <sz val="24"/>
        <rFont val="Arial"/>
        <family val="0"/>
      </rPr>
      <t xml:space="preserve"> SOCIETA' VENETO 2015</t>
    </r>
  </si>
  <si>
    <r>
      <t xml:space="preserve">SERIE </t>
    </r>
    <r>
      <rPr>
        <b/>
        <u val="single"/>
        <sz val="26"/>
        <rFont val="Arial"/>
        <family val="0"/>
      </rPr>
      <t>C3 B</t>
    </r>
  </si>
  <si>
    <r>
      <t xml:space="preserve">SERIE </t>
    </r>
    <r>
      <rPr>
        <b/>
        <u val="single"/>
        <sz val="26"/>
        <rFont val="Arial"/>
        <family val="0"/>
      </rPr>
      <t>C3 A</t>
    </r>
  </si>
  <si>
    <r>
      <t xml:space="preserve">SERIE </t>
    </r>
    <r>
      <rPr>
        <b/>
        <u val="single"/>
        <sz val="26"/>
        <rFont val="Arial"/>
        <family val="0"/>
      </rPr>
      <t>C2</t>
    </r>
  </si>
  <si>
    <r>
      <t xml:space="preserve">SERIE </t>
    </r>
    <r>
      <rPr>
        <b/>
        <u val="single"/>
        <sz val="26"/>
        <rFont val="Arial"/>
        <family val="0"/>
      </rPr>
      <t>C1</t>
    </r>
  </si>
  <si>
    <r>
      <t xml:space="preserve">SERIE </t>
    </r>
    <r>
      <rPr>
        <b/>
        <u val="single"/>
        <sz val="26"/>
        <rFont val="Arial"/>
        <family val="0"/>
      </rPr>
      <t>B2</t>
    </r>
  </si>
  <si>
    <r>
      <t xml:space="preserve">SERIE </t>
    </r>
    <r>
      <rPr>
        <b/>
        <u val="single"/>
        <sz val="26"/>
        <rFont val="Arial"/>
        <family val="0"/>
      </rPr>
      <t>B1</t>
    </r>
  </si>
  <si>
    <r>
      <t>SERIE</t>
    </r>
    <r>
      <rPr>
        <b/>
        <u val="single"/>
        <sz val="26"/>
        <rFont val="Arial"/>
        <family val="0"/>
      </rPr>
      <t xml:space="preserve"> A</t>
    </r>
  </si>
  <si>
    <t>Sub Totale Punteggi Gare di Squadra</t>
  </si>
  <si>
    <r>
      <t xml:space="preserve">Totale Punteggi Gare di Squadra </t>
    </r>
    <r>
      <rPr>
        <b/>
        <u val="single"/>
        <sz val="12"/>
        <rFont val="Arial"/>
        <family val="0"/>
      </rPr>
      <t>ATTIVITA' ORDINARIA</t>
    </r>
  </si>
  <si>
    <t>TORNEO ALLIEVE</t>
  </si>
  <si>
    <t>CAMPIONATO di SPECIALITA'</t>
  </si>
  <si>
    <t>Sub Totale Punteggi Gare Individuali</t>
  </si>
  <si>
    <r>
      <t xml:space="preserve">Totale Punteggi Gare Individuali </t>
    </r>
    <r>
      <rPr>
        <b/>
        <u val="single"/>
        <sz val="12"/>
        <rFont val="Arial"/>
        <family val="0"/>
      </rPr>
      <t>ATTIVITA' ORDINARIA</t>
    </r>
  </si>
  <si>
    <t>TOTALE ATTIVITA' ORDINARIA</t>
  </si>
  <si>
    <t>CAMP. ASSOLUTI</t>
  </si>
  <si>
    <t>CAMP. CATEGORIA</t>
  </si>
  <si>
    <t>GARE SPECIALI</t>
  </si>
  <si>
    <t>Sub Totale A.A.</t>
  </si>
  <si>
    <r>
      <t xml:space="preserve">Totale Punteggi Gare Individuali </t>
    </r>
    <r>
      <rPr>
        <b/>
        <u val="single"/>
        <sz val="12"/>
        <rFont val="Arial"/>
        <family val="0"/>
      </rPr>
      <t>ATTIVITA' ADDESTRATIVA</t>
    </r>
  </si>
  <si>
    <t>TOTALE ATTIVITA' ADDESTRATIVA</t>
  </si>
  <si>
    <t>TOTALONE</t>
  </si>
  <si>
    <t>REGIONALE FINALE</t>
  </si>
  <si>
    <t>Punti</t>
  </si>
  <si>
    <t>NAZIONALE</t>
  </si>
  <si>
    <t>REGIONALE 1</t>
  </si>
  <si>
    <t>REGIONALE 2</t>
  </si>
  <si>
    <t>REG. 1</t>
  </si>
  <si>
    <t>REG. 2</t>
  </si>
  <si>
    <t>NAZ.1</t>
  </si>
  <si>
    <t>Mettere A1 o A2 NAZIONALE 1</t>
  </si>
  <si>
    <t>NAZIONALE 2</t>
  </si>
  <si>
    <t>NAZIONALE 3</t>
  </si>
  <si>
    <t>NAZIONALE 4</t>
  </si>
  <si>
    <t>REGIONALE 1°</t>
  </si>
  <si>
    <t>REGIONALE 2°</t>
  </si>
  <si>
    <t>Concorso Individuale</t>
  </si>
  <si>
    <t>Finali di Specialità</t>
  </si>
  <si>
    <t>REGIONALE2</t>
  </si>
  <si>
    <t>REG./NAZ. 1</t>
  </si>
  <si>
    <t>REG./NAZ. 2</t>
  </si>
  <si>
    <t>REG./NAZ. 3</t>
  </si>
  <si>
    <t>REG./NAZ. 4</t>
  </si>
  <si>
    <r>
      <rPr>
        <b/>
        <u val="single"/>
        <sz val="26"/>
        <rFont val="Arial"/>
        <family val="0"/>
      </rPr>
      <t>GAF</t>
    </r>
    <r>
      <rPr>
        <b/>
        <u val="single"/>
        <sz val="20"/>
        <rFont val="Arial"/>
        <family val="0"/>
      </rPr>
      <t xml:space="preserve"> SOCIETA' VENETO 2015</t>
    </r>
  </si>
  <si>
    <t>PUNTI</t>
  </si>
  <si>
    <t>Numero ginnasti</t>
  </si>
  <si>
    <t>Attrezzi eseguiti</t>
  </si>
  <si>
    <t>Fascia Unica</t>
  </si>
  <si>
    <t>I°</t>
  </si>
  <si>
    <t>II°</t>
  </si>
  <si>
    <t>III°</t>
  </si>
  <si>
    <t>IV°</t>
  </si>
  <si>
    <t>V°</t>
  </si>
  <si>
    <t>VI°</t>
  </si>
  <si>
    <t>L.1°</t>
  </si>
  <si>
    <t>L.2*</t>
  </si>
  <si>
    <t>L.3°</t>
  </si>
  <si>
    <t>L.4°</t>
  </si>
  <si>
    <t>J</t>
  </si>
  <si>
    <t>S</t>
  </si>
  <si>
    <t>N° di Squadre</t>
  </si>
  <si>
    <t>n° Ginnasti</t>
  </si>
  <si>
    <t>Piazzamenti</t>
  </si>
  <si>
    <t>GYMNICA VICENTINA</t>
  </si>
  <si>
    <t>A1</t>
  </si>
  <si>
    <t>JUNIOR 2000</t>
  </si>
  <si>
    <t>POL.CASIER</t>
  </si>
  <si>
    <t>AIACE 2000</t>
  </si>
  <si>
    <t>A2</t>
  </si>
  <si>
    <t>5 CERCHI</t>
  </si>
  <si>
    <t>Inserire i nomi delle Società nei vari riquadri. Saranno riportati automaticamente nei settori successivi.</t>
  </si>
  <si>
    <t xml:space="preserve">Nei dovuti riquadri bisogna inserire il numero delle rappresentative presentate in gara mentre nei riquadri sotto la posizione ottenuta in classifica da ciascuna di esse (max 5 squadre in fase Regionale e 2 in fase Nazionale). Il punteggio è dato dalla somma di 2p. per squadra di partecipazione + 10p. per la prima classificata con intervallo di 2 fino alla 5° nella fase Reg., con intervallo di 1 fino alla 10cima nella fase Naz. Le restanti 1p. </t>
  </si>
  <si>
    <t>Nei dovuti riquadri bisogna inserire il numero delle rappresentative presentate in gara mentre nei riquadri sotto la posizione ottenuta in classifica da ciascuna di esse (max 5 squadre in fase Regionale e 2 in fase Nazionale). Il punteggio è dato dalla somma di 5p. per squadra di partecipazione + 5p. per la prima classificata con intervallo di 1 fino alla 5° nella fase Reg. + 20p. per la prima classificata con intervallo di 2 fino alla 10cima nella fase Naz. Le restanti 1p.</t>
  </si>
  <si>
    <t>Nei dovuti riquadri bisogna inserire il numero delle rappresentative presentate in gara mentre nei riquadri sotto la posizione ottenuta in classifica da ciascuna di esse (max 5 squadre in fase Regionale e 2 in fase Nazionale). Il punteggio è dato dalla somma di 7p. per squadra di partecipazione + 10p. per la prima classificata con intervallo di 2 fino alla 5° nella fase Reg. + 20p. per la prima classificata con intervallo di 2 fino alla 10cima nella fase Naz. Le restanti 1p.</t>
  </si>
  <si>
    <t>Nei dovuti riquadri bisogna inserire il numero delle rappresentative presentate in gara mentre nei riquadri sotto la posizione ottenuta in classifica da ciascuna di esse (max 2 squadre nella fase Regionale). Il punteggio è dato dalla somma di 10p. per squadra di partecipazione + 5p. per la prima classificata con intervallo di 1 fino alla 5° nella fase Reg.+ 20p. per la prima classificata con intervallo di 2 fino alla 10cima nella fase Naz  Le restanti 1p.</t>
  </si>
  <si>
    <t>Nei dovuti riquadri bisogna inserire il numero delle rappresentative presentate in gara mentre nei riquadri sotto la posizione ottenuta in classifica da ciascuna di esse (max 2 squadre nella fase Regionale). Il punteggio è dato dalla somma di 10p. per squadra di partecipazione + 10p. per la prima classificata con intervallo di 2 fino alla 5° nella fase Reg.+ 20p. per la prima classificata con intervallo di 2 fino alla 10cima nella fase Naz  Le restanti 1p.</t>
  </si>
  <si>
    <t>Nel primo riquadro bisogna inserire il tipo di competizione della rappresentativa presentata in gara (solo una volta) mentre nei riquadri sottostanti la posizione ottenuta in classifica in ciascuna di esse. Il punteggio è dato dalla somma di 25p. per squadra in A2 o 30p. in A1 + 20p. per la prima classificata con intervallo di 2 in A2 o 30p per la prima classificata con intervallo di 3 in A1 fino alla 10cima. Le restanti 1p.</t>
  </si>
  <si>
    <t>Nei dovuti riquadri bisogna inserire il numero delle atlete presentate in gara eventualmente per categoria mentre nei riquadri sotto la posizione ottenuta in classifica dalle migliori di esse (Se ce ne sono più di 1 nelle prime 5 posizioni in fase Reg o nelle prime 10 in fase Naz. bisogna fare il calcolo a mente col criterio dopo descritto ed inserire il dato definitivo). Il punteggio è dato dalla somma di 1p. per ginnasta di partecipazione + 5p. per la prima classificata con intervallo di 1 fino alla 5° posizione in fase Reg., 3p. per ginnasta di partecipazione + 10p. per la prima classificata con intervallo di 1 fino alla 10cima posizione in fase Naz.</t>
  </si>
  <si>
    <t>Nei dovuti riquadri bisogna inserire il numero delle ginnaste presentate in gara e degli attrezzi in totale eseguiti (max 2 per ginnasta) mentre nei riquadri sotto il numero dei risultati ottenuti in classifica da ciascuna di esse solo per le prime 3 posizioni (fase Regionale) prime 6 (fase Nazionale). Il punteggio è dato dalla somma di 2p. per ginnasta di partecipazione (2,5p. fase Naz.) e il totale di 2p. per attrezzo eseguiti (2,5p. fase Naz.) + 5p. per ogni prima posizione, 3p. per ogni seconda e 1p. per ogni terza (fase Regionale) 15p.,13p.,11p.,9p.,7p.,5p. per ogni I°, II°, III°, IV°, V°, VI° (fase Nazionale)</t>
  </si>
  <si>
    <t>Nei dovuti riquadri bisogna inserire il numero delle atlete presentate in gara e delle presenze nelle finali di specialità mentre nei riquadri sotto la posizione ottenuta in classifica (Se ce ne sono più di 1 nelle prime 10 posizioni individuali o nelle 6 per attrezzo bisogna fare il calcolo a mente col criterio dopo descritto ed inserire il dato definitivo). Il punteggio è dato dalla somma di 25p. per ginnasta di partecipazione individuale e 6p. per ogni presenza nelle finali + 10p. per la prima classificata con intervallo di 2 fino alla 6° posizione</t>
  </si>
  <si>
    <t>Nei dovuti riquadri bisogna inserire il numero delle atlete presentate in gara per ciascuna categoria mentre nei riquadri sotto la posizione ottenuta in classifica (Se ce ne sono più di 1 nelle prime 5 posizioni individuali in campo Regionale (per tutte le categorie) o 10 in campo Nazionale (8 per le Junior e 6 per le Senior) bisogna fare il calcolo a mente col criterio dopo descritto ed inserire il dato definitivo). Il punteggio è dato dalla somma di 3-6-10-15-20-25p. per ginnasta di partecipazione nelle diverse categorie + 5-10-15-15-20-20p. per la prima classificata con intervallo di 1-2-3-3-4-4 fino alla 5° posizione nelle diverse categorie in ambito Regionale, 5-9-13-20-20-25p. per ginnasta di partecipazione nelle diverse categorie + 10-20-30-25-25-30p. per la prima classificata con intervallo di 1-2-3-3-3-5 fino alla 10cima posizione nei primi 3 Livelli  Allieve fino all'8° nel 4° Livello e Junior e 6° nei Senior in ambito Nazionale.</t>
  </si>
  <si>
    <t xml:space="preserve">Nei dovuti riquadri bisogna immettere il numero delle atlete o squadre presenti e il risultati delle classifiche ottenuti seguendo il criterio e la tipologia di regolamento che quella particolare competizione impone. Il punteggio dovrà essere stabilito di volta in volta. </t>
  </si>
  <si>
    <r>
      <rPr>
        <b/>
        <u val="single"/>
        <sz val="60"/>
        <rFont val="Arial"/>
        <family val="0"/>
      </rPr>
      <t>GAM</t>
    </r>
    <r>
      <rPr>
        <b/>
        <u val="single"/>
        <sz val="24"/>
        <rFont val="Arial"/>
        <family val="0"/>
      </rPr>
      <t xml:space="preserve"> SOCIETA' VENETO 2015</t>
    </r>
  </si>
  <si>
    <t>SERIE C</t>
  </si>
  <si>
    <t>SERIE B</t>
  </si>
  <si>
    <t>SERIE A</t>
  </si>
  <si>
    <r>
      <t>Totale Punteggi Gare di Squadra</t>
    </r>
    <r>
      <rPr>
        <b/>
        <u val="single"/>
        <sz val="12"/>
        <rFont val="Arial"/>
        <family val="0"/>
      </rPr>
      <t xml:space="preserve"> ATTIVITA' ORDINARIA</t>
    </r>
  </si>
  <si>
    <t>TORNEO ALLIEVI</t>
  </si>
  <si>
    <t>Totale Punteggi Gare Individuali A.A.</t>
  </si>
  <si>
    <t>INTERREGIONALE</t>
  </si>
  <si>
    <t>REGIONALE CLASSIFICA FINALE</t>
  </si>
  <si>
    <t>INTERRREGIONALE</t>
  </si>
  <si>
    <t>SERIE D (Squadra)</t>
  </si>
  <si>
    <t>REG.2</t>
  </si>
  <si>
    <t>REG.3</t>
  </si>
  <si>
    <t>REG.4</t>
  </si>
  <si>
    <r>
      <rPr>
        <b/>
        <u val="single"/>
        <sz val="26"/>
        <rFont val="Arial"/>
        <family val="0"/>
      </rPr>
      <t>GAM</t>
    </r>
    <r>
      <rPr>
        <b/>
        <u val="single"/>
        <sz val="20"/>
        <rFont val="Arial"/>
        <family val="0"/>
      </rPr>
      <t xml:space="preserve"> SOCIETA' VENETO 2015</t>
    </r>
  </si>
  <si>
    <t>L.2°</t>
  </si>
  <si>
    <t>34</t>
  </si>
  <si>
    <t>38</t>
  </si>
  <si>
    <t>AIACE</t>
  </si>
  <si>
    <t>Nei dovuti riquadri bisogna inserire il numero delle rappresentative presentate in gara mentre nei riquadri sotto la posizione ottenuta in classifica da ciascuna di esse (max 5 squadre in fase Regionale, 3 in fase Interregionale e 2 in fase Nazionale). Il punteggio è dato dalla somma di 5p. per squadra di partecipazione (10p. fase Nazionale) + 30p. per la prima classificata (40p. fase Nazionale) con intervallo di 2 fino alla 15esima (20esima fase Nazionale). Le restanti 1p.</t>
  </si>
  <si>
    <t>Nei dovuti riquadri bisogna inserire il numero delle rappresentative presentate in gara mentre nei riquadri sotto la posizione ottenuta in classifica da ciascuna di esse (max 2 squadre nella fase Regionale). Il punteggio è dato dalla somma di 10p. per squadra di partecipazione (15p. fase Nazionale) + 15p. per la prima classificata (30p. fase Nazionale) con intervallo di 3 fino alla 5° (10° fase Nazionale). Le restanti 1p.</t>
  </si>
  <si>
    <t>Nel primo riquadro bisogna inserire il tipo di competizione della rappresentativa presentata in gara (solo una volta) mentre nei riquadri sottostanti la posizione ottenuta in classifica in ciascuna di esse. Il punteggio è dato dalla somma di 20p. per squadra in A2 o 30p. in A1 + 20p. per la prima classificata con intervallo di 2 in A2 o 30p per la prima classificata con intervallo di 3 in A1.</t>
  </si>
  <si>
    <t>Nei dovuti riquadri bisogna inserire il numero degli atleti presentati in gara per categoria mentre nei riquadri sotto la posizione ottenuta in classifica dai migliori di essi (Se ce ne sono più di 1 nelle prime 5 posizioni in fase Reg o nelle prime 10 in fase Naz. bisogna fare il calcolo a mente col criterio dopo descritto ed inserire il dato definitivo). Il punteggio è dato dalla somma di 1p. per ginnasta di partecipazione + 5p. per il primo classificato con intervallo di 1 fino alla 5° posizione in fase Reg., 3p. per ginnasta di partecipazione + 10p. per il primo classificato con intervallo di 1 fino alla 10cima posizione in fase Naz</t>
  </si>
  <si>
    <t>Nei dovuti riquadri bisogna inserire il numero dei ginnasti presentati in gara e degli attrezzi in totale eseguiti (max 3 per ginnasta) mentre nei riquadri sotto il numero dei risultati ottenuti in classifica da ciascuno di essi solo per le prime 3 posizioni (fase Regionale) prime 6 (fase Nazionale). Il punteggio è dato dalla somma di 2p. per ginnasta di partecipazione (2,5p. fase Naz.) e il totale di 2p. per attrezzo eseguiti (2,5p. fase Naz.) + 5p. per ogni prima posizione, 3p. per ogni seconda e 1p. per ogni terza (fase Regionale) 15p.,13p.,11p.,9p.,7p.,5p. per ogni I°, II°, III°, IV°, V°, VI° (fase Nazionale)</t>
  </si>
  <si>
    <t>Nei dovuti riquadri bisogna inserire il numero degli atleti presentati in gara e delle presenze nelle finali di specialità mentre nei riquadri sotto la posizione ottenuta in classifica (Se ce ne sono più di 1 nelle prime 10 posizioni individuali o nelle 6 per attrezzo bisogna fare il calcolo a mente col criterio dopo descritto ed inserire il dato definitivo). Il punteggio è dato dalla somma di 25p. per ginnasta di partecipazione individuale e 6p. per ogni presenza nelle finali + 10p. per il primo classificato con intervallo di 2 fino alla 6° posizione</t>
  </si>
  <si>
    <t>Nei dovuti riquadri bisogna inserire il numero degli atleti presentati in gara per ciascuna categoria mentre nei riquadri sotto la posizione ottenuta in classifica (Se ce ne sono più di 1 nelle prime 5 posizioni individuali in campo Regionale (per tutte le categorie) o 10 in campo Nazionale (8 per Junior e 6 per i Senior) bisogna fare il calcolo a mente col criterio dopo descritto ed inserire il dato definitivo). Il punteggio è dato dalla somma di 3-6-10-15-20p. per ginnasta di partecipazione nelle diverse categorie + 5-10-15-20-20p. per il primo classificato con intervallo di 1-2-3-4-4 fino alla 5° posizione nelle diverse categorie in ambito Regionale, 5-9-13-15-20p. per ginnasta di partecipazione nelle diverse categorie + 10-20-30-25-30p. per il primo classificato con intervallo di 1-2-3-3-5 fino alla 10cima posizione negli Allievi fino all'8° negli Junior e 6° nei Senior in ambito Nazionale.</t>
  </si>
  <si>
    <t xml:space="preserve">Nei dovuti riquadri bisogna immettere il numero degli atleti o squadre presenti e il risultati delle classifiche ottenuti seguendo il criterio e la tipologia di regolamento che quella particolare competizione impone. Il punteggio dovrà essere stabilito di volta in volta. </t>
  </si>
  <si>
    <t>SOCIETA'</t>
  </si>
  <si>
    <t>ATTIVITA' DI SQUADRA</t>
  </si>
  <si>
    <t>ATTIVITA' INDIVIDUALE</t>
  </si>
  <si>
    <t xml:space="preserve"> TOTALE ATTIVITA' ORDINARIA</t>
  </si>
  <si>
    <t>TOTALE</t>
  </si>
  <si>
    <t>GINNASTICA ARTISTICA MASCHILE</t>
  </si>
  <si>
    <t>GINNASTICA ARTISTICA FEMMINILE</t>
  </si>
  <si>
    <r>
      <t xml:space="preserve">SERIE </t>
    </r>
    <r>
      <rPr>
        <b/>
        <u val="single"/>
        <sz val="26"/>
        <rFont val="Arial"/>
        <family val="0"/>
      </rPr>
      <t>C</t>
    </r>
  </si>
  <si>
    <r>
      <t xml:space="preserve">SERIE </t>
    </r>
    <r>
      <rPr>
        <b/>
        <u val="single"/>
        <sz val="26"/>
        <rFont val="Arial"/>
        <family val="0"/>
      </rPr>
      <t>B</t>
    </r>
  </si>
  <si>
    <t>INSIEME</t>
  </si>
  <si>
    <t>Totale Punteggi Gare di Squadra A.O.</t>
  </si>
  <si>
    <t>Totale Punteggi Gare Individuali A.O.</t>
  </si>
  <si>
    <t>INTERREG.</t>
  </si>
  <si>
    <t>Mettere A1 o A2</t>
  </si>
  <si>
    <t>REG. GIOV.</t>
  </si>
  <si>
    <t>REG. OPEN</t>
  </si>
  <si>
    <t>NAZ. G</t>
  </si>
  <si>
    <t>NAZ. O</t>
  </si>
  <si>
    <t>A1°</t>
  </si>
  <si>
    <t>A2°</t>
  </si>
  <si>
    <t>J1°</t>
  </si>
  <si>
    <t>J2°</t>
  </si>
  <si>
    <t>5 CERCHI TEOLO A.S.D.</t>
  </si>
  <si>
    <t>CARRARESE</t>
  </si>
  <si>
    <t>GYN ACCADEMY</t>
  </si>
  <si>
    <t xml:space="preserve">GINNASTICA RITMICA  </t>
  </si>
  <si>
    <t>G.S. AUDACE</t>
  </si>
  <si>
    <t xml:space="preserve">GINNASTICA ARDOR </t>
  </si>
  <si>
    <t>CORPO LIBERO G.T.</t>
  </si>
  <si>
    <t>JUNIOR 2000 A.S.D.</t>
  </si>
  <si>
    <t>FONDAZIONE BENTEGODI</t>
  </si>
  <si>
    <t xml:space="preserve">S.G.S. SPES </t>
  </si>
  <si>
    <t>A.S.D. BLUKIPPE</t>
  </si>
  <si>
    <t>GINN. FORTITUDO 1875 A.S.D.</t>
  </si>
  <si>
    <t>S.G.A. GYMNASIUM</t>
  </si>
  <si>
    <t>A.S.D. EST VERONESE</t>
  </si>
  <si>
    <t>S.A.R. RITMICA GYMNASIA</t>
  </si>
  <si>
    <t>A.S.D. G.S. SAMBUGHE'</t>
  </si>
  <si>
    <t>A.S.D. LA RUOTA</t>
  </si>
  <si>
    <t>VIS A.S.D.</t>
  </si>
  <si>
    <t>A.S.D. GYMNICA VICENTINA</t>
  </si>
  <si>
    <t xml:space="preserve"> A.S.D. ARCHEA GINNASTICA</t>
  </si>
  <si>
    <t>VENEZIANA A.S.D.</t>
  </si>
  <si>
    <t>A.S.D. ALFA MASERÀ</t>
  </si>
  <si>
    <t>VICENZA GINNASTICA A.S.D.</t>
  </si>
  <si>
    <t>A.G. OLIMPIA 81</t>
  </si>
  <si>
    <t>A.S.D.S.G. UMBERTO 1°</t>
  </si>
  <si>
    <t>FIDES ET ROBUR A.S.D.</t>
  </si>
  <si>
    <t>A.S.D. IRIS ARRE</t>
  </si>
  <si>
    <t>S.G. MOVIMENTO E RITMO</t>
  </si>
  <si>
    <t>A.S.D. GYM ACCADEMY</t>
  </si>
  <si>
    <t>ARIAL GYMNASIUM S.S.D.R.L.</t>
  </si>
  <si>
    <t>A.S.D. MYGYM</t>
  </si>
  <si>
    <t xml:space="preserve"> A.S.D. BUTTERFLY</t>
  </si>
  <si>
    <t>A.S.D. ARTISTICA AURORA</t>
  </si>
  <si>
    <t>A.S.D. X TEAM</t>
  </si>
  <si>
    <t>A.S.D. DIAMANTE</t>
  </si>
  <si>
    <t>A.S.D. LEGNARO 2000</t>
  </si>
  <si>
    <t>A.S.D. FUNTATHLON</t>
  </si>
  <si>
    <t>G.S. OLAS</t>
  </si>
  <si>
    <t>MILANETTO A.S.D.</t>
  </si>
  <si>
    <t>A.S.D. CARRARESE EUGANEA</t>
  </si>
  <si>
    <t>POL. UNION VIGONZA</t>
  </si>
  <si>
    <t>A.S.D. PATAVIUM</t>
  </si>
  <si>
    <t>CASTELFRANCO A.S.D.</t>
  </si>
  <si>
    <t>PROGETTO A.S.D.</t>
  </si>
  <si>
    <t>5 CERCHI A.S.D.</t>
  </si>
  <si>
    <t>5 CERCHI ABANO A.S.D.</t>
  </si>
  <si>
    <t>5 CERCHI -TEOLO</t>
  </si>
  <si>
    <t>A.S.D. AURORA MONTEGROTTO</t>
  </si>
  <si>
    <t>PUNTI GAM</t>
  </si>
  <si>
    <t>PUNTI GR</t>
  </si>
  <si>
    <t>SOMMA PUNTI</t>
  </si>
  <si>
    <t>A.S.D. 5 CERCHI-TEOLO</t>
  </si>
  <si>
    <t>A.S.D. 5 CERCHI ABANO</t>
  </si>
  <si>
    <t>PUNTI GAF</t>
  </si>
  <si>
    <t>A.S.D. ARCHEA GINNASTICA</t>
  </si>
  <si>
    <t>A.S.D. BUTTERFLY</t>
  </si>
  <si>
    <t>A.S.D. RITMICA MESTRINA</t>
  </si>
  <si>
    <t>A.S.D.RITMICA MESTRINA</t>
  </si>
  <si>
    <t>SEZ.  AGONISTICHE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</si>
</sst>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quot;€&quot;\ #,##0.00;[Red]&quot;€&quot;\ #,##0.00"/>
  </numFmts>
  <fonts count="44">
    <font>
      <sz val="10"/>
      <name val="Arial"/>
      <family val="0"/>
    </font>
    <font>
      <sz val="11"/>
      <color indexed="8"/>
      <name val="Calibri"/>
      <family val="2"/>
    </font>
    <font>
      <b/>
      <u val="single"/>
      <sz val="24"/>
      <name val="Arial"/>
      <family val="0"/>
    </font>
    <font>
      <b/>
      <u val="single"/>
      <sz val="60"/>
      <name val="Arial"/>
      <family val="0"/>
    </font>
    <font>
      <b/>
      <u val="single"/>
      <sz val="22"/>
      <name val="Arial"/>
      <family val="0"/>
    </font>
    <font>
      <b/>
      <u val="single"/>
      <sz val="26"/>
      <name val="Arial"/>
      <family val="0"/>
    </font>
    <font>
      <b/>
      <u val="single"/>
      <sz val="16"/>
      <name val="Arial"/>
      <family val="2"/>
    </font>
    <font>
      <b/>
      <u val="single"/>
      <sz val="15"/>
      <name val="Arial"/>
      <family val="0"/>
    </font>
    <font>
      <b/>
      <u val="single"/>
      <sz val="12"/>
      <name val="Arial"/>
      <family val="0"/>
    </font>
    <font>
      <b/>
      <u val="single"/>
      <sz val="18"/>
      <name val="Arial"/>
      <family val="0"/>
    </font>
    <font>
      <b/>
      <u val="single"/>
      <sz val="14"/>
      <name val="Arial"/>
      <family val="0"/>
    </font>
    <font>
      <b/>
      <u val="single"/>
      <sz val="13"/>
      <name val="Arial"/>
      <family val="0"/>
    </font>
    <font>
      <b/>
      <u val="single"/>
      <sz val="20"/>
      <name val="Arial"/>
      <family val="0"/>
    </font>
    <font>
      <b/>
      <u val="single"/>
      <sz val="9"/>
      <name val="Arial"/>
      <family val="0"/>
    </font>
    <font>
      <sz val="12"/>
      <name val="Arial"/>
      <family val="2"/>
    </font>
    <font>
      <sz val="14"/>
      <name val="Arial"/>
      <family val="2"/>
    </font>
    <font>
      <b/>
      <sz val="18"/>
      <name val="Arial"/>
      <family val="0"/>
    </font>
    <font>
      <b/>
      <sz val="14"/>
      <name val="Arial"/>
      <family val="0"/>
    </font>
    <font>
      <b/>
      <sz val="16"/>
      <name val="Arial"/>
      <family val="2"/>
    </font>
    <font>
      <b/>
      <sz val="20"/>
      <name val="Arial"/>
      <family val="2"/>
    </font>
    <font>
      <sz val="11"/>
      <name val="Arial"/>
      <family val="0"/>
    </font>
    <font>
      <b/>
      <sz val="10"/>
      <name val="Arial"/>
      <family val="0"/>
    </font>
    <font>
      <b/>
      <u val="single"/>
      <sz val="10"/>
      <name val="Arial"/>
      <family val="2"/>
    </font>
    <font>
      <b/>
      <sz val="12"/>
      <name val="Arial"/>
      <family val="0"/>
    </font>
    <font>
      <sz val="20"/>
      <name val="Arial"/>
      <family val="2"/>
    </font>
    <font>
      <b/>
      <sz val="11"/>
      <name val="Arial"/>
      <family val="0"/>
    </font>
    <font>
      <sz val="1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Arial"/>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s>
  <borders count="7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thin"/>
      <right/>
      <top style="thin"/>
      <bottom style="thin"/>
    </border>
    <border diagonalUp="1" diagonalDown="1">
      <left style="thin"/>
      <right style="thin"/>
      <top style="thin"/>
      <bottom style="thin"/>
      <diagonal style="thin"/>
    </border>
    <border diagonalUp="1" diagonalDown="1">
      <left style="thin"/>
      <right/>
      <top style="thin"/>
      <bottom style="thin"/>
      <diagonal style="thin"/>
    </border>
    <border>
      <left/>
      <right style="thin"/>
      <top style="thin"/>
      <bottom style="thin"/>
    </border>
    <border>
      <left style="thin"/>
      <right style="medium"/>
      <top style="thin"/>
      <bottom style="medium"/>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bottom style="medium"/>
    </border>
    <border>
      <left style="medium"/>
      <right style="medium"/>
      <top style="medium"/>
      <bottom style="medium"/>
    </border>
    <border>
      <left/>
      <right/>
      <top style="thin"/>
      <bottom style="thin"/>
    </border>
    <border>
      <left style="medium"/>
      <right/>
      <top style="medium"/>
      <bottom/>
    </border>
    <border>
      <left/>
      <right/>
      <top style="medium"/>
      <bottom/>
    </border>
    <border>
      <left/>
      <right/>
      <top style="medium"/>
      <bottom style="thin"/>
    </border>
    <border>
      <left/>
      <right style="medium"/>
      <top style="medium"/>
      <bottom style="thin"/>
    </border>
    <border>
      <left/>
      <right style="medium"/>
      <top/>
      <bottom/>
    </border>
    <border>
      <left/>
      <right style="medium"/>
      <top/>
      <bottom style="thin"/>
    </border>
    <border>
      <left style="thin"/>
      <right style="thin"/>
      <top/>
      <bottom style="thin"/>
    </border>
    <border>
      <left style="thin"/>
      <right style="thin"/>
      <top/>
      <bottom style="medium"/>
    </border>
    <border>
      <left/>
      <right style="thin"/>
      <top style="thin"/>
      <bottom style="medium"/>
    </border>
    <border>
      <left style="thin"/>
      <right style="thin"/>
      <top style="thin"/>
      <botto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bottom style="thin"/>
    </border>
    <border>
      <left/>
      <right style="medium"/>
      <top style="medium"/>
      <bottom style="medium"/>
    </border>
    <border>
      <left style="medium"/>
      <right/>
      <top style="medium"/>
      <bottom style="medium"/>
    </border>
    <border>
      <left/>
      <right/>
      <top style="medium"/>
      <bottom style="medium"/>
    </border>
    <border>
      <left/>
      <right style="medium"/>
      <top/>
      <bottom style="medium"/>
    </border>
    <border>
      <left style="medium"/>
      <right/>
      <top/>
      <bottom style="medium"/>
    </border>
    <border>
      <left/>
      <right/>
      <top/>
      <bottom style="medium"/>
    </border>
    <border diagonalUp="1" diagonalDown="1">
      <left/>
      <right style="thin"/>
      <top style="thin"/>
      <bottom style="thin"/>
      <diagonal style="thin"/>
    </border>
    <border>
      <left style="medium"/>
      <right style="thin"/>
      <top style="thin"/>
      <bottom/>
    </border>
    <border>
      <left style="medium"/>
      <right style="thin"/>
      <top/>
      <bottom style="thin"/>
    </border>
    <border>
      <left style="medium"/>
      <right style="thin"/>
      <top/>
      <bottom/>
    </border>
    <border>
      <left style="thin"/>
      <right style="thin"/>
      <top style="medium"/>
      <bottom style="thin"/>
    </border>
    <border>
      <left style="thin"/>
      <right/>
      <top style="medium"/>
      <bottom style="thin"/>
    </border>
    <border>
      <left style="medium"/>
      <right style="thin"/>
      <top style="medium"/>
      <bottom style="thin"/>
    </border>
    <border>
      <left/>
      <right style="medium"/>
      <top style="medium"/>
      <bottom/>
    </border>
    <border>
      <left style="medium"/>
      <right/>
      <top/>
      <bottom/>
    </border>
    <border>
      <left style="medium"/>
      <right/>
      <top/>
      <bottom style="thin"/>
    </border>
    <border>
      <left style="medium"/>
      <right/>
      <top style="thin"/>
      <bottom style="thin"/>
    </border>
    <border>
      <left/>
      <right style="thin"/>
      <top style="medium"/>
      <bottom style="thin"/>
    </border>
    <border>
      <left style="thin"/>
      <right style="medium"/>
      <top style="medium"/>
      <bottom style="thin"/>
    </border>
    <border>
      <left style="thin"/>
      <right/>
      <top style="thin"/>
      <bottom/>
    </border>
    <border>
      <left style="thin"/>
      <right/>
      <top/>
      <bottom style="medium"/>
    </border>
    <border>
      <left style="medium"/>
      <right style="thin"/>
      <top style="thin">
        <color indexed="8"/>
      </top>
      <bottom/>
    </border>
    <border>
      <left style="medium"/>
      <right style="thin"/>
      <top/>
      <bottom style="medium">
        <color indexed="8"/>
      </bottom>
    </border>
    <border>
      <left style="thin"/>
      <right style="medium"/>
      <top style="thin"/>
      <bottom/>
    </border>
    <border>
      <left style="thin"/>
      <right style="medium"/>
      <top/>
      <bottom style="medium"/>
    </border>
    <border>
      <left style="medium"/>
      <right style="thin"/>
      <top/>
      <bottom style="medium"/>
    </border>
    <border>
      <left style="thin"/>
      <right style="medium"/>
      <top/>
      <bottom style="thin"/>
    </border>
    <border>
      <left style="thin"/>
      <right/>
      <top/>
      <bottom style="thin"/>
    </border>
    <border>
      <left style="thin"/>
      <right style="thin"/>
      <top/>
      <bottom/>
    </border>
    <border>
      <left style="thin"/>
      <right style="medium"/>
      <top/>
      <bottom/>
    </border>
    <border>
      <left style="medium"/>
      <right/>
      <top style="thin"/>
      <bottom/>
    </border>
    <border>
      <left/>
      <right/>
      <top style="thin"/>
      <bottom/>
    </border>
    <border>
      <left/>
      <right style="thin"/>
      <top style="thin"/>
      <bottom/>
    </border>
    <border>
      <left/>
      <right/>
      <top/>
      <bottom style="thin"/>
    </border>
    <border>
      <left style="thin"/>
      <right/>
      <top/>
      <bottom/>
    </border>
    <border>
      <left/>
      <right style="thin"/>
      <top/>
      <bottom/>
    </border>
    <border>
      <left style="thin"/>
      <right style="thin"/>
      <top style="medium"/>
      <bottom/>
    </border>
    <border>
      <left style="thin"/>
      <right style="medium"/>
      <top style="medium"/>
      <bottom/>
    </border>
    <border>
      <left style="medium"/>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2" borderId="0" applyNumberFormat="0" applyBorder="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1"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1">
    <xf numFmtId="0" fontId="0" fillId="0" borderId="0" xfId="0" applyAlignment="1">
      <alignment/>
    </xf>
    <xf numFmtId="0" fontId="0" fillId="0" borderId="0" xfId="0" applyFont="1" applyBorder="1" applyAlignment="1">
      <alignment/>
    </xf>
    <xf numFmtId="0" fontId="10" fillId="0" borderId="0" xfId="0" applyFont="1" applyBorder="1" applyAlignment="1">
      <alignment/>
    </xf>
    <xf numFmtId="0" fontId="13" fillId="0" borderId="10" xfId="0" applyFont="1" applyFill="1" applyBorder="1" applyAlignment="1">
      <alignment horizontal="center" vertical="center" wrapText="1"/>
    </xf>
    <xf numFmtId="0" fontId="10"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0" fillId="0" borderId="10" xfId="0" applyFont="1" applyFill="1" applyBorder="1" applyAlignment="1">
      <alignment horizontal="center" vertical="center"/>
    </xf>
    <xf numFmtId="0" fontId="14" fillId="11" borderId="12" xfId="0" applyFont="1" applyFill="1" applyBorder="1" applyAlignment="1">
      <alignment horizontal="center" vertical="center"/>
    </xf>
    <xf numFmtId="1" fontId="15" fillId="0" borderId="11" xfId="0" applyNumberFormat="1" applyFont="1" applyBorder="1" applyAlignment="1">
      <alignment horizontal="center" vertical="center"/>
    </xf>
    <xf numFmtId="1" fontId="15" fillId="0" borderId="13" xfId="0" applyNumberFormat="1" applyFont="1" applyBorder="1" applyAlignment="1">
      <alignment horizontal="center" vertical="center"/>
    </xf>
    <xf numFmtId="1" fontId="15" fillId="0" borderId="12" xfId="0" applyNumberFormat="1" applyFont="1" applyBorder="1" applyAlignment="1">
      <alignment horizontal="center" vertical="center"/>
    </xf>
    <xf numFmtId="1" fontId="16" fillId="0" borderId="10" xfId="0" applyNumberFormat="1" applyFont="1" applyBorder="1" applyAlignment="1">
      <alignment horizontal="center" vertical="center"/>
    </xf>
    <xf numFmtId="0" fontId="15" fillId="0" borderId="11" xfId="0" applyFont="1" applyBorder="1" applyAlignment="1">
      <alignment horizontal="center" vertical="center"/>
    </xf>
    <xf numFmtId="1" fontId="16" fillId="24" borderId="14" xfId="0" applyNumberFormat="1" applyFont="1" applyFill="1" applyBorder="1" applyAlignment="1">
      <alignment horizontal="center" vertical="center"/>
    </xf>
    <xf numFmtId="0" fontId="15" fillId="24" borderId="14" xfId="0" applyFont="1" applyFill="1" applyBorder="1" applyAlignment="1">
      <alignment horizontal="center" vertical="center"/>
    </xf>
    <xf numFmtId="0" fontId="15" fillId="24" borderId="15" xfId="0" applyFont="1" applyFill="1" applyBorder="1" applyAlignment="1">
      <alignment horizontal="center" vertical="center"/>
    </xf>
    <xf numFmtId="1" fontId="17" fillId="0" borderId="10" xfId="0" applyNumberFormat="1" applyFont="1" applyBorder="1" applyAlignment="1">
      <alignment horizontal="center" vertical="center"/>
    </xf>
    <xf numFmtId="0" fontId="14" fillId="11" borderId="13" xfId="0" applyFont="1" applyFill="1" applyBorder="1" applyAlignment="1">
      <alignment horizontal="center" vertical="center"/>
    </xf>
    <xf numFmtId="1" fontId="15" fillId="0" borderId="10" xfId="0" applyNumberFormat="1" applyFont="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0" xfId="0" applyFont="1" applyBorder="1" applyAlignment="1">
      <alignment horizontal="center" vertical="center"/>
    </xf>
    <xf numFmtId="0" fontId="15" fillId="0" borderId="13" xfId="0" applyFont="1" applyBorder="1" applyAlignment="1">
      <alignment horizontal="center" vertical="center"/>
    </xf>
    <xf numFmtId="1" fontId="15" fillId="0" borderId="16" xfId="0" applyNumberFormat="1" applyFont="1" applyBorder="1" applyAlignment="1">
      <alignment horizontal="center" vertical="center"/>
    </xf>
    <xf numFmtId="0" fontId="15" fillId="0" borderId="11" xfId="0" applyNumberFormat="1" applyFont="1" applyBorder="1" applyAlignment="1">
      <alignment horizontal="center" vertical="center"/>
    </xf>
    <xf numFmtId="0" fontId="15" fillId="0" borderId="12" xfId="0" applyFont="1" applyBorder="1" applyAlignment="1">
      <alignment horizontal="center" vertical="center"/>
    </xf>
    <xf numFmtId="0" fontId="0" fillId="0" borderId="11" xfId="0" applyFont="1" applyBorder="1" applyAlignment="1">
      <alignment horizontal="center"/>
    </xf>
    <xf numFmtId="1" fontId="15" fillId="0" borderId="10" xfId="0" applyNumberFormat="1" applyFont="1" applyFill="1" applyBorder="1" applyAlignment="1">
      <alignment horizontal="center" vertical="center"/>
    </xf>
    <xf numFmtId="1" fontId="15" fillId="0" borderId="11" xfId="0" applyNumberFormat="1" applyFont="1" applyFill="1" applyBorder="1" applyAlignment="1">
      <alignment horizontal="center" vertical="center"/>
    </xf>
    <xf numFmtId="0" fontId="14" fillId="25" borderId="12" xfId="0" applyFont="1" applyFill="1" applyBorder="1" applyAlignment="1">
      <alignment horizontal="center" vertical="center"/>
    </xf>
    <xf numFmtId="0" fontId="14" fillId="25" borderId="17" xfId="0" applyFont="1" applyFill="1" applyBorder="1" applyAlignment="1">
      <alignment horizontal="center" vertical="center"/>
    </xf>
    <xf numFmtId="1" fontId="15" fillId="0" borderId="18" xfId="0" applyNumberFormat="1" applyFont="1" applyBorder="1" applyAlignment="1">
      <alignment horizontal="center" vertical="center"/>
    </xf>
    <xf numFmtId="1" fontId="15" fillId="0" borderId="19" xfId="0" applyNumberFormat="1" applyFont="1" applyBorder="1" applyAlignment="1">
      <alignment horizontal="center" vertical="center"/>
    </xf>
    <xf numFmtId="0" fontId="15" fillId="0" borderId="19" xfId="0" applyFont="1" applyBorder="1" applyAlignment="1">
      <alignment horizontal="center" vertical="center"/>
    </xf>
    <xf numFmtId="0" fontId="15" fillId="0" borderId="17" xfId="0" applyFont="1" applyBorder="1" applyAlignment="1">
      <alignment horizontal="center" vertical="center"/>
    </xf>
    <xf numFmtId="0" fontId="15" fillId="0" borderId="20" xfId="0" applyFont="1" applyBorder="1" applyAlignment="1">
      <alignment horizontal="center" vertical="center"/>
    </xf>
    <xf numFmtId="1" fontId="17" fillId="0" borderId="18" xfId="0" applyNumberFormat="1" applyFont="1" applyBorder="1" applyAlignment="1">
      <alignment horizontal="center" vertical="center"/>
    </xf>
    <xf numFmtId="0" fontId="14" fillId="11" borderId="20" xfId="0" applyFont="1" applyFill="1" applyBorder="1" applyAlignment="1">
      <alignment horizontal="center" vertical="center"/>
    </xf>
    <xf numFmtId="1" fontId="15" fillId="0" borderId="18" xfId="0" applyNumberFormat="1" applyFont="1" applyFill="1" applyBorder="1" applyAlignment="1">
      <alignment horizontal="center" vertical="center"/>
    </xf>
    <xf numFmtId="1" fontId="15" fillId="0" borderId="19" xfId="0" applyNumberFormat="1" applyFont="1" applyFill="1" applyBorder="1" applyAlignment="1">
      <alignment horizontal="center" vertical="center"/>
    </xf>
    <xf numFmtId="0" fontId="15" fillId="0" borderId="18" xfId="0" applyFont="1" applyBorder="1" applyAlignment="1">
      <alignment horizontal="center" vertical="center"/>
    </xf>
    <xf numFmtId="0" fontId="15" fillId="0" borderId="19" xfId="0" applyFont="1" applyFill="1" applyBorder="1" applyAlignment="1">
      <alignment horizontal="center" vertical="center"/>
    </xf>
    <xf numFmtId="1" fontId="15" fillId="0" borderId="20" xfId="0" applyNumberFormat="1" applyFont="1" applyBorder="1" applyAlignment="1">
      <alignment horizontal="center" vertical="center"/>
    </xf>
    <xf numFmtId="0" fontId="20" fillId="26" borderId="21" xfId="0" applyFont="1" applyFill="1" applyBorder="1" applyAlignment="1">
      <alignment horizontal="justify" vertical="center" wrapText="1"/>
    </xf>
    <xf numFmtId="0" fontId="15" fillId="0" borderId="0" xfId="0" applyFont="1" applyAlignment="1">
      <alignment horizontal="center" vertical="center"/>
    </xf>
    <xf numFmtId="0" fontId="0" fillId="0" borderId="0" xfId="0" applyAlignment="1">
      <alignment/>
    </xf>
    <xf numFmtId="1" fontId="15" fillId="0" borderId="0" xfId="0" applyNumberFormat="1" applyFont="1" applyBorder="1" applyAlignment="1">
      <alignment horizontal="center"/>
    </xf>
    <xf numFmtId="0" fontId="0" fillId="0" borderId="0" xfId="0" applyFont="1" applyBorder="1" applyAlignment="1">
      <alignment horizontal="center"/>
    </xf>
    <xf numFmtId="0" fontId="17" fillId="0" borderId="0" xfId="0" applyFont="1" applyAlignment="1">
      <alignment/>
    </xf>
    <xf numFmtId="0" fontId="10" fillId="0" borderId="0" xfId="0" applyFont="1" applyBorder="1" applyAlignment="1">
      <alignment/>
    </xf>
    <xf numFmtId="0" fontId="21" fillId="0" borderId="0" xfId="0" applyFont="1" applyBorder="1" applyAlignment="1">
      <alignment/>
    </xf>
    <xf numFmtId="164" fontId="0" fillId="0" borderId="0" xfId="0" applyNumberFormat="1" applyFont="1" applyBorder="1" applyAlignment="1">
      <alignment/>
    </xf>
    <xf numFmtId="2" fontId="21" fillId="0" borderId="0" xfId="0" applyNumberFormat="1" applyFont="1" applyBorder="1" applyAlignment="1">
      <alignment/>
    </xf>
    <xf numFmtId="2" fontId="21" fillId="0" borderId="0" xfId="0" applyNumberFormat="1" applyFont="1" applyBorder="1" applyAlignment="1">
      <alignment horizontal="center"/>
    </xf>
    <xf numFmtId="0" fontId="22" fillId="0" borderId="0" xfId="0" applyFont="1" applyBorder="1" applyAlignment="1">
      <alignment horizontal="center"/>
    </xf>
    <xf numFmtId="0" fontId="10" fillId="0" borderId="0" xfId="0" applyFont="1" applyBorder="1" applyAlignment="1">
      <alignment horizontal="center"/>
    </xf>
    <xf numFmtId="0" fontId="17" fillId="0" borderId="0" xfId="0" applyFont="1" applyBorder="1" applyAlignment="1">
      <alignment/>
    </xf>
    <xf numFmtId="0" fontId="18" fillId="0" borderId="0" xfId="0" applyFont="1" applyBorder="1" applyAlignment="1">
      <alignment/>
    </xf>
    <xf numFmtId="0" fontId="15" fillId="0" borderId="0" xfId="0" applyFont="1" applyBorder="1" applyAlignment="1">
      <alignment/>
    </xf>
    <xf numFmtId="0" fontId="14" fillId="4" borderId="13" xfId="0" applyFont="1" applyFill="1" applyBorder="1" applyAlignment="1">
      <alignment horizontal="center" vertical="center"/>
    </xf>
    <xf numFmtId="1" fontId="17" fillId="0" borderId="16" xfId="0" applyNumberFormat="1" applyFont="1" applyBorder="1" applyAlignment="1">
      <alignment horizontal="center" vertical="center"/>
    </xf>
    <xf numFmtId="49" fontId="15" fillId="0" borderId="11" xfId="0" applyNumberFormat="1" applyFont="1" applyBorder="1" applyAlignment="1">
      <alignment horizontal="center" vertical="center"/>
    </xf>
    <xf numFmtId="0" fontId="14" fillId="4" borderId="20" xfId="0" applyFont="1" applyFill="1" applyBorder="1" applyAlignment="1">
      <alignment horizontal="center" vertical="center"/>
    </xf>
    <xf numFmtId="0" fontId="14" fillId="4" borderId="17" xfId="0" applyFont="1" applyFill="1" applyBorder="1" applyAlignment="1">
      <alignment horizontal="center" vertical="center"/>
    </xf>
    <xf numFmtId="1" fontId="15" fillId="0" borderId="17" xfId="0" applyNumberFormat="1" applyFont="1" applyBorder="1" applyAlignment="1">
      <alignment horizontal="center" vertical="center"/>
    </xf>
    <xf numFmtId="1" fontId="0" fillId="0" borderId="0" xfId="0" applyNumberFormat="1" applyAlignment="1">
      <alignment/>
    </xf>
    <xf numFmtId="0" fontId="20" fillId="26" borderId="22" xfId="0" applyFont="1" applyFill="1" applyBorder="1" applyAlignment="1">
      <alignment horizontal="justify" vertical="center" wrapText="1"/>
    </xf>
    <xf numFmtId="0" fontId="0" fillId="0" borderId="0" xfId="0" applyFont="1" applyFill="1" applyBorder="1" applyAlignment="1">
      <alignment/>
    </xf>
    <xf numFmtId="0" fontId="10" fillId="0" borderId="16" xfId="0" applyFont="1" applyFill="1" applyBorder="1" applyAlignment="1">
      <alignment horizontal="center" vertical="center"/>
    </xf>
    <xf numFmtId="0" fontId="0" fillId="0" borderId="11" xfId="0" applyBorder="1" applyAlignment="1">
      <alignment/>
    </xf>
    <xf numFmtId="0" fontId="18" fillId="19" borderId="11" xfId="0" applyFont="1" applyFill="1" applyBorder="1" applyAlignment="1">
      <alignment horizontal="center" vertical="center"/>
    </xf>
    <xf numFmtId="0" fontId="18" fillId="19" borderId="13" xfId="0" applyFont="1" applyFill="1" applyBorder="1" applyAlignment="1">
      <alignment horizontal="center" vertical="center"/>
    </xf>
    <xf numFmtId="0" fontId="19" fillId="0" borderId="11" xfId="0" applyFont="1" applyBorder="1" applyAlignment="1">
      <alignment horizontal="center" vertical="center"/>
    </xf>
    <xf numFmtId="0" fontId="18" fillId="4" borderId="23" xfId="0" applyFont="1" applyFill="1" applyBorder="1" applyAlignment="1">
      <alignment horizontal="center" vertical="center"/>
    </xf>
    <xf numFmtId="0" fontId="23" fillId="26" borderId="11" xfId="0" applyFont="1" applyFill="1" applyBorder="1" applyAlignment="1">
      <alignment horizontal="center" vertical="center" wrapText="1"/>
    </xf>
    <xf numFmtId="0" fontId="18" fillId="19" borderId="11" xfId="0" applyFont="1" applyFill="1" applyBorder="1" applyAlignment="1">
      <alignment horizontal="center" vertical="center"/>
    </xf>
    <xf numFmtId="0" fontId="10" fillId="4" borderId="24" xfId="0" applyFont="1" applyFill="1" applyBorder="1" applyAlignment="1">
      <alignment horizontal="center" vertical="center" textRotation="90"/>
    </xf>
    <xf numFmtId="0" fontId="15" fillId="4" borderId="25" xfId="0" applyFont="1" applyFill="1" applyBorder="1" applyAlignment="1">
      <alignment/>
    </xf>
    <xf numFmtId="0" fontId="4" fillId="26" borderId="26" xfId="0" applyFont="1" applyFill="1" applyBorder="1" applyAlignment="1">
      <alignment horizontal="center" vertical="center"/>
    </xf>
    <xf numFmtId="0" fontId="4" fillId="26" borderId="27" xfId="0" applyFont="1" applyFill="1" applyBorder="1" applyAlignment="1">
      <alignment horizontal="center" vertical="center"/>
    </xf>
    <xf numFmtId="0" fontId="21" fillId="4" borderId="25" xfId="0" applyFont="1" applyFill="1" applyBorder="1" applyAlignment="1">
      <alignment horizontal="center" vertical="center" textRotation="90" wrapText="1"/>
    </xf>
    <xf numFmtId="0" fontId="0" fillId="4" borderId="25" xfId="0" applyFont="1" applyFill="1" applyBorder="1" applyAlignment="1">
      <alignment/>
    </xf>
    <xf numFmtId="0" fontId="10" fillId="4" borderId="0" xfId="0" applyFont="1" applyFill="1" applyBorder="1" applyAlignment="1">
      <alignment/>
    </xf>
    <xf numFmtId="0" fontId="10" fillId="4" borderId="0" xfId="0" applyFont="1" applyFill="1" applyBorder="1" applyAlignment="1">
      <alignment horizontal="center" vertical="center" textRotation="90" wrapText="1"/>
    </xf>
    <xf numFmtId="0" fontId="10" fillId="4" borderId="28" xfId="0" applyFont="1" applyFill="1" applyBorder="1" applyAlignment="1">
      <alignment/>
    </xf>
    <xf numFmtId="0" fontId="10" fillId="4" borderId="29" xfId="0" applyFont="1" applyFill="1" applyBorder="1" applyAlignment="1">
      <alignment/>
    </xf>
    <xf numFmtId="0" fontId="15" fillId="24" borderId="13" xfId="0" applyFont="1" applyFill="1" applyBorder="1" applyAlignment="1">
      <alignment horizontal="center" vertical="center"/>
    </xf>
    <xf numFmtId="0" fontId="15" fillId="24" borderId="11" xfId="0" applyFont="1" applyFill="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1" fontId="17" fillId="0" borderId="32" xfId="0" applyNumberFormat="1" applyFont="1" applyBorder="1" applyAlignment="1">
      <alignment horizontal="center" vertical="center"/>
    </xf>
    <xf numFmtId="0" fontId="15" fillId="24" borderId="19" xfId="0" applyFont="1" applyFill="1" applyBorder="1" applyAlignment="1">
      <alignment horizontal="center" vertical="center"/>
    </xf>
    <xf numFmtId="0" fontId="15" fillId="24" borderId="17" xfId="0" applyFont="1" applyFill="1" applyBorder="1" applyAlignment="1">
      <alignment horizontal="center" vertical="center"/>
    </xf>
    <xf numFmtId="0" fontId="0" fillId="24" borderId="0" xfId="0" applyFill="1" applyAlignment="1">
      <alignment/>
    </xf>
    <xf numFmtId="0" fontId="0" fillId="19" borderId="0" xfId="0" applyFill="1" applyAlignment="1">
      <alignment/>
    </xf>
    <xf numFmtId="0" fontId="0" fillId="19" borderId="0" xfId="0" applyFont="1" applyFill="1" applyBorder="1" applyAlignment="1">
      <alignment/>
    </xf>
    <xf numFmtId="0" fontId="24" fillId="0" borderId="11" xfId="0" applyFont="1" applyBorder="1" applyAlignment="1">
      <alignment/>
    </xf>
    <xf numFmtId="0" fontId="19" fillId="19" borderId="11" xfId="0" applyFont="1" applyFill="1" applyBorder="1" applyAlignment="1">
      <alignment horizontal="center" vertical="center"/>
    </xf>
    <xf numFmtId="1" fontId="19" fillId="0" borderId="11" xfId="0" applyNumberFormat="1" applyFont="1" applyBorder="1" applyAlignment="1">
      <alignment horizontal="center" vertical="center"/>
    </xf>
    <xf numFmtId="0" fontId="19" fillId="0" borderId="0" xfId="0" applyFont="1" applyBorder="1" applyAlignment="1">
      <alignment horizontal="center" vertical="center"/>
    </xf>
    <xf numFmtId="0" fontId="17" fillId="4" borderId="11" xfId="0" applyFont="1" applyFill="1" applyBorder="1" applyAlignment="1">
      <alignment horizontal="center" vertical="center"/>
    </xf>
    <xf numFmtId="0" fontId="17" fillId="27" borderId="11" xfId="0" applyFont="1" applyFill="1" applyBorder="1" applyAlignment="1">
      <alignment horizontal="center" vertical="center"/>
    </xf>
    <xf numFmtId="0" fontId="0" fillId="4" borderId="0" xfId="0" applyFill="1" applyAlignment="1">
      <alignment/>
    </xf>
    <xf numFmtId="0" fontId="17" fillId="19" borderId="11" xfId="0" applyFont="1" applyFill="1" applyBorder="1" applyAlignment="1">
      <alignment horizontal="center" vertical="center"/>
    </xf>
    <xf numFmtId="0" fontId="0" fillId="0" borderId="0" xfId="0" applyFill="1" applyAlignment="1">
      <alignment/>
    </xf>
    <xf numFmtId="0" fontId="15" fillId="0" borderId="0" xfId="0" applyFont="1" applyFill="1" applyAlignment="1">
      <alignment horizontal="center"/>
    </xf>
    <xf numFmtId="0" fontId="15" fillId="24" borderId="0" xfId="0" applyFont="1" applyFill="1" applyAlignment="1">
      <alignment horizontal="center"/>
    </xf>
    <xf numFmtId="0" fontId="25" fillId="26" borderId="11" xfId="0" applyFont="1" applyFill="1" applyBorder="1" applyAlignment="1">
      <alignment horizontal="center" vertical="center"/>
    </xf>
    <xf numFmtId="0" fontId="25" fillId="26" borderId="11" xfId="0" applyFont="1" applyFill="1" applyBorder="1" applyAlignment="1">
      <alignment horizontal="center" vertical="center" wrapText="1"/>
    </xf>
    <xf numFmtId="1" fontId="19" fillId="0" borderId="13" xfId="0" applyNumberFormat="1" applyFont="1" applyBorder="1" applyAlignment="1">
      <alignment horizontal="center"/>
    </xf>
    <xf numFmtId="1" fontId="19" fillId="0" borderId="20" xfId="0" applyNumberFormat="1" applyFont="1" applyBorder="1" applyAlignment="1">
      <alignment horizontal="center"/>
    </xf>
    <xf numFmtId="0" fontId="10" fillId="11" borderId="10" xfId="0" applyNumberFormat="1" applyFont="1" applyFill="1" applyBorder="1" applyAlignment="1">
      <alignment horizontal="center" vertical="center"/>
    </xf>
    <xf numFmtId="0" fontId="15" fillId="11" borderId="18" xfId="0" applyFont="1" applyFill="1" applyBorder="1" applyAlignment="1">
      <alignment horizontal="center" vertical="center"/>
    </xf>
    <xf numFmtId="0" fontId="17" fillId="19" borderId="30" xfId="0" applyFont="1" applyFill="1" applyBorder="1" applyAlignment="1">
      <alignment horizontal="center" vertical="center"/>
    </xf>
    <xf numFmtId="0" fontId="15" fillId="0" borderId="11" xfId="0" applyFont="1" applyBorder="1" applyAlignment="1">
      <alignment/>
    </xf>
    <xf numFmtId="0" fontId="14" fillId="26" borderId="11" xfId="0" applyFont="1" applyFill="1" applyBorder="1" applyAlignment="1">
      <alignment horizontal="center" vertical="center" wrapText="1"/>
    </xf>
    <xf numFmtId="0" fontId="26" fillId="28" borderId="30" xfId="0" applyFont="1" applyFill="1" applyBorder="1" applyAlignment="1">
      <alignment horizontal="center" vertical="center"/>
    </xf>
    <xf numFmtId="0" fontId="26" fillId="24" borderId="30" xfId="0" applyFont="1" applyFill="1" applyBorder="1" applyAlignment="1">
      <alignment horizontal="center" vertical="center"/>
    </xf>
    <xf numFmtId="0" fontId="26" fillId="28" borderId="11" xfId="0" applyFont="1" applyFill="1" applyBorder="1" applyAlignment="1">
      <alignment horizontal="center" vertical="center"/>
    </xf>
    <xf numFmtId="0" fontId="26" fillId="24" borderId="11" xfId="0" applyFont="1" applyFill="1" applyBorder="1" applyAlignment="1">
      <alignment horizontal="center" vertical="center"/>
    </xf>
    <xf numFmtId="0" fontId="26" fillId="24" borderId="13" xfId="0" applyFont="1" applyFill="1" applyBorder="1" applyAlignment="1">
      <alignment horizontal="center" vertical="center"/>
    </xf>
    <xf numFmtId="0" fontId="23" fillId="26" borderId="33" xfId="0" applyFont="1" applyFill="1" applyBorder="1" applyAlignment="1">
      <alignment horizontal="center" vertical="center" wrapText="1"/>
    </xf>
    <xf numFmtId="0" fontId="18" fillId="19" borderId="34" xfId="0" applyFont="1" applyFill="1" applyBorder="1" applyAlignment="1">
      <alignment horizontal="center" vertical="center"/>
    </xf>
    <xf numFmtId="0" fontId="18" fillId="19" borderId="35" xfId="0" applyFont="1" applyFill="1" applyBorder="1" applyAlignment="1">
      <alignment horizontal="center" vertical="center"/>
    </xf>
    <xf numFmtId="0" fontId="18" fillId="19" borderId="36" xfId="0" applyFont="1" applyFill="1" applyBorder="1" applyAlignment="1">
      <alignment horizontal="center" vertical="center"/>
    </xf>
    <xf numFmtId="0" fontId="0" fillId="0" borderId="0" xfId="0" applyAlignment="1">
      <alignment horizontal="center"/>
    </xf>
    <xf numFmtId="0" fontId="17" fillId="4" borderId="30" xfId="0" applyFont="1" applyFill="1" applyBorder="1" applyAlignment="1">
      <alignment horizontal="center" vertical="center"/>
    </xf>
    <xf numFmtId="0" fontId="0" fillId="0" borderId="0" xfId="0" applyFill="1" applyAlignment="1">
      <alignment horizontal="center"/>
    </xf>
    <xf numFmtId="0" fontId="15" fillId="24" borderId="37" xfId="0" applyFont="1" applyFill="1" applyBorder="1" applyAlignment="1">
      <alignment horizontal="center" vertical="center"/>
    </xf>
    <xf numFmtId="1" fontId="18" fillId="0" borderId="11" xfId="0" applyNumberFormat="1" applyFont="1" applyBorder="1" applyAlignment="1">
      <alignment horizontal="center" vertical="center"/>
    </xf>
    <xf numFmtId="1" fontId="18" fillId="0" borderId="19" xfId="0" applyNumberFormat="1" applyFont="1" applyBorder="1" applyAlignment="1">
      <alignment horizontal="center" vertical="center"/>
    </xf>
    <xf numFmtId="0" fontId="15" fillId="26" borderId="38" xfId="0" applyFont="1" applyFill="1" applyBorder="1" applyAlignment="1">
      <alignment horizontal="justify" vertical="center" wrapText="1"/>
    </xf>
    <xf numFmtId="0" fontId="15" fillId="26" borderId="39" xfId="0" applyFont="1" applyFill="1" applyBorder="1" applyAlignment="1">
      <alignment horizontal="justify" vertical="center" wrapText="1"/>
    </xf>
    <xf numFmtId="0" fontId="15" fillId="26" borderId="40" xfId="0" applyFont="1" applyFill="1" applyBorder="1" applyAlignment="1">
      <alignment horizontal="justify" vertical="center" wrapText="1"/>
    </xf>
    <xf numFmtId="0" fontId="15" fillId="26" borderId="38" xfId="0" applyFont="1" applyFill="1" applyBorder="1" applyAlignment="1">
      <alignment horizontal="justify" vertical="center" wrapText="1"/>
    </xf>
    <xf numFmtId="0" fontId="15" fillId="26" borderId="39" xfId="0" applyFont="1" applyFill="1" applyBorder="1" applyAlignment="1">
      <alignment horizontal="justify" vertical="center" wrapText="1"/>
    </xf>
    <xf numFmtId="0" fontId="15" fillId="26" borderId="40" xfId="0" applyFont="1" applyFill="1" applyBorder="1" applyAlignment="1">
      <alignment horizontal="justify" vertical="center" wrapText="1"/>
    </xf>
    <xf numFmtId="0" fontId="15" fillId="26" borderId="41" xfId="0" applyFont="1" applyFill="1" applyBorder="1" applyAlignment="1">
      <alignment horizontal="justify" vertical="center" wrapText="1"/>
    </xf>
    <xf numFmtId="0" fontId="15" fillId="26" borderId="42" xfId="0" applyFont="1" applyFill="1" applyBorder="1" applyAlignment="1">
      <alignment horizontal="justify" vertical="center" wrapText="1"/>
    </xf>
    <xf numFmtId="0" fontId="15" fillId="26" borderId="43" xfId="0" applyFont="1" applyFill="1" applyBorder="1" applyAlignment="1">
      <alignment horizontal="justify" vertical="center" wrapText="1"/>
    </xf>
    <xf numFmtId="0" fontId="20" fillId="26" borderId="42" xfId="0" applyFont="1" applyFill="1" applyBorder="1" applyAlignment="1">
      <alignment horizontal="justify" vertical="center" wrapText="1"/>
    </xf>
    <xf numFmtId="0" fontId="20" fillId="26" borderId="43" xfId="0" applyFont="1" applyFill="1" applyBorder="1" applyAlignment="1">
      <alignment horizontal="justify" vertical="center" wrapText="1"/>
    </xf>
    <xf numFmtId="0" fontId="20" fillId="26" borderId="41" xfId="0" applyFont="1" applyFill="1" applyBorder="1" applyAlignment="1">
      <alignment horizontal="justify" vertical="center" wrapText="1"/>
    </xf>
    <xf numFmtId="0" fontId="14" fillId="26" borderId="39" xfId="0" applyFont="1" applyFill="1" applyBorder="1" applyAlignment="1">
      <alignment horizontal="justify" vertical="center" wrapText="1"/>
    </xf>
    <xf numFmtId="0" fontId="14" fillId="26" borderId="40" xfId="0" applyFont="1" applyFill="1" applyBorder="1" applyAlignment="1">
      <alignment horizontal="justify" vertical="center" wrapText="1"/>
    </xf>
    <xf numFmtId="0" fontId="14" fillId="26" borderId="38" xfId="0" applyFont="1" applyFill="1" applyBorder="1" applyAlignment="1">
      <alignment horizontal="justify" vertical="center" wrapText="1"/>
    </xf>
    <xf numFmtId="0" fontId="14" fillId="26" borderId="42" xfId="0" applyFont="1" applyFill="1" applyBorder="1" applyAlignment="1">
      <alignment horizontal="justify" vertical="center" wrapText="1"/>
    </xf>
    <xf numFmtId="0" fontId="14" fillId="26" borderId="43" xfId="0" applyFont="1" applyFill="1" applyBorder="1" applyAlignment="1">
      <alignment horizontal="justify" vertical="center" wrapText="1"/>
    </xf>
    <xf numFmtId="0" fontId="14" fillId="26" borderId="41" xfId="0" applyFont="1" applyFill="1" applyBorder="1" applyAlignment="1">
      <alignment horizontal="justify" vertical="center" wrapText="1"/>
    </xf>
    <xf numFmtId="1" fontId="15" fillId="0" borderId="13" xfId="0" applyNumberFormat="1" applyFont="1" applyBorder="1" applyAlignment="1">
      <alignment horizontal="center" vertical="center"/>
    </xf>
    <xf numFmtId="1" fontId="15" fillId="0" borderId="16" xfId="0" applyNumberFormat="1" applyFont="1" applyBorder="1" applyAlignment="1">
      <alignment horizontal="center" vertical="center"/>
    </xf>
    <xf numFmtId="0" fontId="15" fillId="24" borderId="15" xfId="0" applyFont="1" applyFill="1" applyBorder="1" applyAlignment="1">
      <alignment horizontal="center" vertical="center"/>
    </xf>
    <xf numFmtId="0" fontId="15" fillId="24" borderId="44" xfId="0" applyFont="1" applyFill="1" applyBorder="1" applyAlignment="1">
      <alignment horizontal="center" vertical="center"/>
    </xf>
    <xf numFmtId="1" fontId="15" fillId="0" borderId="10" xfId="0" applyNumberFormat="1" applyFont="1" applyBorder="1" applyAlignment="1">
      <alignment horizontal="center" vertical="center"/>
    </xf>
    <xf numFmtId="1" fontId="15" fillId="0" borderId="11" xfId="0" applyNumberFormat="1" applyFont="1" applyBorder="1" applyAlignment="1">
      <alignment horizontal="center" vertical="center"/>
    </xf>
    <xf numFmtId="1" fontId="18" fillId="0" borderId="13" xfId="0" applyNumberFormat="1" applyFont="1" applyBorder="1" applyAlignment="1">
      <alignment horizontal="center" vertical="center"/>
    </xf>
    <xf numFmtId="1" fontId="18" fillId="0" borderId="20" xfId="0" applyNumberFormat="1" applyFont="1" applyBorder="1" applyAlignment="1">
      <alignment horizontal="center" vertical="center"/>
    </xf>
    <xf numFmtId="0" fontId="15" fillId="11" borderId="10" xfId="0" applyFont="1" applyFill="1" applyBorder="1" applyAlignment="1">
      <alignment horizontal="center" vertical="center"/>
    </xf>
    <xf numFmtId="0" fontId="10" fillId="25" borderId="10" xfId="0" applyFont="1" applyFill="1" applyBorder="1" applyAlignment="1">
      <alignment horizontal="center" vertical="center"/>
    </xf>
    <xf numFmtId="0" fontId="10" fillId="25" borderId="18" xfId="0" applyFont="1" applyFill="1" applyBorder="1" applyAlignment="1">
      <alignment horizontal="center" vertical="center"/>
    </xf>
    <xf numFmtId="0" fontId="10" fillId="11" borderId="45" xfId="0" applyFont="1" applyFill="1" applyBorder="1" applyAlignment="1">
      <alignment horizontal="center" vertical="center"/>
    </xf>
    <xf numFmtId="0" fontId="10" fillId="11" borderId="46" xfId="0" applyFont="1" applyFill="1" applyBorder="1" applyAlignment="1">
      <alignment horizontal="center" vertical="center"/>
    </xf>
    <xf numFmtId="0" fontId="10" fillId="11" borderId="10" xfId="0" applyFont="1" applyFill="1" applyBorder="1" applyAlignment="1">
      <alignment horizontal="center" vertical="center"/>
    </xf>
    <xf numFmtId="1" fontId="18" fillId="0" borderId="13" xfId="0" applyNumberFormat="1" applyFont="1" applyBorder="1" applyAlignment="1">
      <alignment horizontal="center" vertical="center" wrapText="1"/>
    </xf>
    <xf numFmtId="0" fontId="12" fillId="11" borderId="45" xfId="0" applyFont="1" applyFill="1" applyBorder="1" applyAlignment="1">
      <alignment horizontal="center" vertical="center" wrapText="1"/>
    </xf>
    <xf numFmtId="0" fontId="12" fillId="11" borderId="47" xfId="0" applyFont="1" applyFill="1" applyBorder="1" applyAlignment="1">
      <alignment horizontal="center" vertical="center" wrapText="1"/>
    </xf>
    <xf numFmtId="0" fontId="12" fillId="11" borderId="4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0" fillId="0" borderId="10" xfId="0" applyFont="1" applyFill="1" applyBorder="1" applyAlignment="1">
      <alignment horizontal="center" vertical="center" textRotation="90"/>
    </xf>
    <xf numFmtId="0" fontId="10" fillId="0" borderId="11" xfId="0" applyFont="1" applyBorder="1" applyAlignment="1">
      <alignment horizontal="center" vertical="center" textRotation="90"/>
    </xf>
    <xf numFmtId="0" fontId="10" fillId="0" borderId="13" xfId="0" applyFont="1" applyBorder="1" applyAlignment="1">
      <alignment horizontal="center" vertical="center" textRotation="90"/>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Border="1" applyAlignment="1">
      <alignment horizontal="center" vertical="center"/>
    </xf>
    <xf numFmtId="0" fontId="7" fillId="10" borderId="48"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9" fillId="14" borderId="49" xfId="0" applyFont="1" applyFill="1" applyBorder="1" applyAlignment="1">
      <alignment horizontal="center" vertical="center" wrapText="1"/>
    </xf>
    <xf numFmtId="0" fontId="9" fillId="14" borderId="13" xfId="0" applyFont="1" applyFill="1" applyBorder="1" applyAlignment="1">
      <alignment horizontal="center" vertical="center" wrapText="1"/>
    </xf>
    <xf numFmtId="0" fontId="4" fillId="11" borderId="50" xfId="0" applyFont="1" applyFill="1" applyBorder="1" applyAlignment="1">
      <alignment horizontal="center" vertical="center"/>
    </xf>
    <xf numFmtId="0" fontId="10" fillId="0" borderId="12" xfId="0" applyFont="1" applyBorder="1" applyAlignment="1">
      <alignment horizontal="center" vertical="center" textRotation="90"/>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textRotation="90" wrapText="1"/>
    </xf>
    <xf numFmtId="164" fontId="10" fillId="0" borderId="11" xfId="0" applyNumberFormat="1" applyFont="1" applyBorder="1" applyAlignment="1">
      <alignment horizontal="center" vertical="center" textRotation="90"/>
    </xf>
    <xf numFmtId="0" fontId="4" fillId="26" borderId="50" xfId="0" applyFont="1" applyFill="1" applyBorder="1" applyAlignment="1">
      <alignment horizontal="center" vertical="center"/>
    </xf>
    <xf numFmtId="0" fontId="4" fillId="26" borderId="48" xfId="0" applyFont="1" applyFill="1" applyBorder="1" applyAlignment="1">
      <alignment horizontal="center" vertical="center"/>
    </xf>
    <xf numFmtId="0" fontId="4" fillId="26" borderId="49" xfId="0" applyFont="1" applyFill="1" applyBorder="1" applyAlignment="1">
      <alignment horizontal="center" vertical="center"/>
    </xf>
    <xf numFmtId="0" fontId="6" fillId="10" borderId="50" xfId="0" applyFont="1" applyFill="1" applyBorder="1" applyAlignment="1">
      <alignment horizontal="center" vertical="center" textRotation="90" wrapText="1"/>
    </xf>
    <xf numFmtId="0" fontId="6" fillId="10" borderId="10" xfId="0" applyFont="1" applyFill="1" applyBorder="1" applyAlignment="1">
      <alignment horizontal="center" vertical="center" textRotation="90" wrapText="1"/>
    </xf>
    <xf numFmtId="0" fontId="2" fillId="11" borderId="24" xfId="0" applyFont="1" applyFill="1" applyBorder="1" applyAlignment="1">
      <alignment horizontal="center" vertical="center" wrapText="1"/>
    </xf>
    <xf numFmtId="0" fontId="2" fillId="11" borderId="51" xfId="0" applyFont="1" applyFill="1" applyBorder="1" applyAlignment="1">
      <alignment horizontal="center" vertical="center" wrapText="1"/>
    </xf>
    <xf numFmtId="0" fontId="2" fillId="11" borderId="52" xfId="0" applyFont="1" applyFill="1" applyBorder="1" applyAlignment="1">
      <alignment horizontal="center" vertical="center" wrapText="1"/>
    </xf>
    <xf numFmtId="0" fontId="2" fillId="11" borderId="28" xfId="0" applyFont="1" applyFill="1" applyBorder="1" applyAlignment="1">
      <alignment horizontal="center" vertical="center" wrapText="1"/>
    </xf>
    <xf numFmtId="0" fontId="2" fillId="11" borderId="53" xfId="0" applyFont="1" applyFill="1" applyBorder="1" applyAlignment="1">
      <alignment horizontal="center" vertical="center" wrapText="1"/>
    </xf>
    <xf numFmtId="0" fontId="2" fillId="11" borderId="29" xfId="0" applyFont="1" applyFill="1" applyBorder="1" applyAlignment="1">
      <alignment horizontal="center" vertical="center" wrapText="1"/>
    </xf>
    <xf numFmtId="0" fontId="4" fillId="26" borderId="50" xfId="0" applyFont="1" applyFill="1" applyBorder="1" applyAlignment="1">
      <alignment horizontal="center" vertical="center" wrapText="1"/>
    </xf>
    <xf numFmtId="0" fontId="4" fillId="26" borderId="48" xfId="0" applyFont="1" applyFill="1" applyBorder="1" applyAlignment="1">
      <alignment horizontal="center" vertical="center" wrapText="1"/>
    </xf>
    <xf numFmtId="0" fontId="4" fillId="26" borderId="49" xfId="0" applyFont="1" applyFill="1" applyBorder="1" applyAlignment="1">
      <alignment horizontal="center" vertical="center" wrapText="1"/>
    </xf>
    <xf numFmtId="164" fontId="10" fillId="0" borderId="11" xfId="0" applyNumberFormat="1" applyFont="1" applyBorder="1" applyAlignment="1">
      <alignment horizontal="center" vertical="center"/>
    </xf>
    <xf numFmtId="0" fontId="7" fillId="10" borderId="49" xfId="0" applyFont="1" applyFill="1" applyBorder="1" applyAlignment="1">
      <alignment horizontal="center" vertical="center" wrapText="1"/>
    </xf>
    <xf numFmtId="0" fontId="7" fillId="10" borderId="13" xfId="0" applyFont="1" applyFill="1" applyBorder="1" applyAlignment="1">
      <alignment horizontal="center" vertical="center" wrapText="1"/>
    </xf>
    <xf numFmtId="164" fontId="4" fillId="26" borderId="50" xfId="0" applyNumberFormat="1" applyFont="1" applyFill="1" applyBorder="1" applyAlignment="1">
      <alignment horizontal="center" vertical="center"/>
    </xf>
    <xf numFmtId="164" fontId="4" fillId="26" borderId="48" xfId="0" applyNumberFormat="1" applyFont="1" applyFill="1" applyBorder="1" applyAlignment="1">
      <alignment horizontal="center" vertical="center"/>
    </xf>
    <xf numFmtId="164" fontId="4" fillId="26" borderId="49" xfId="0" applyNumberFormat="1" applyFont="1" applyFill="1" applyBorder="1" applyAlignment="1">
      <alignment horizontal="center" vertical="center"/>
    </xf>
    <xf numFmtId="0" fontId="11" fillId="0" borderId="11" xfId="0" applyFont="1" applyBorder="1" applyAlignment="1">
      <alignment horizontal="center" vertical="center"/>
    </xf>
    <xf numFmtId="0" fontId="8" fillId="0" borderId="54"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4" fillId="26" borderId="55" xfId="0" applyFont="1" applyFill="1" applyBorder="1" applyAlignment="1">
      <alignment horizontal="center" vertical="center"/>
    </xf>
    <xf numFmtId="0" fontId="4" fillId="26" borderId="56" xfId="0" applyFont="1" applyFill="1" applyBorder="1" applyAlignment="1">
      <alignment horizontal="center" vertical="center"/>
    </xf>
    <xf numFmtId="0" fontId="10" fillId="0" borderId="16" xfId="0" applyFont="1" applyFill="1" applyBorder="1" applyAlignment="1">
      <alignment horizontal="center" vertical="center"/>
    </xf>
    <xf numFmtId="0" fontId="20" fillId="26" borderId="39" xfId="0" applyFont="1" applyFill="1" applyBorder="1" applyAlignment="1">
      <alignment horizontal="justify" vertical="center" wrapText="1"/>
    </xf>
    <xf numFmtId="0" fontId="20" fillId="26" borderId="40" xfId="0" applyFont="1" applyFill="1" applyBorder="1" applyAlignment="1">
      <alignment horizontal="justify" vertical="center" wrapText="1"/>
    </xf>
    <xf numFmtId="0" fontId="20" fillId="26" borderId="38" xfId="0" applyFont="1" applyFill="1" applyBorder="1" applyAlignment="1">
      <alignment horizontal="justify" vertical="center" wrapText="1"/>
    </xf>
    <xf numFmtId="0" fontId="0" fillId="26" borderId="39" xfId="0" applyFont="1" applyFill="1" applyBorder="1" applyAlignment="1">
      <alignment horizontal="justify" vertical="center" wrapText="1"/>
    </xf>
    <xf numFmtId="0" fontId="0" fillId="26" borderId="40" xfId="0" applyFont="1" applyFill="1" applyBorder="1" applyAlignment="1">
      <alignment horizontal="justify" vertical="center" wrapText="1"/>
    </xf>
    <xf numFmtId="0" fontId="0" fillId="26" borderId="38" xfId="0" applyFont="1" applyFill="1" applyBorder="1" applyAlignment="1">
      <alignment horizontal="justify" vertical="center" wrapText="1"/>
    </xf>
    <xf numFmtId="1" fontId="19" fillId="0" borderId="57" xfId="0" applyNumberFormat="1" applyFont="1" applyBorder="1" applyAlignment="1">
      <alignment horizontal="center"/>
    </xf>
    <xf numFmtId="1" fontId="19" fillId="0" borderId="58" xfId="0" applyNumberFormat="1" applyFont="1" applyBorder="1" applyAlignment="1">
      <alignment horizontal="center"/>
    </xf>
    <xf numFmtId="0" fontId="6" fillId="4" borderId="59" xfId="0" applyFont="1" applyFill="1" applyBorder="1" applyAlignment="1">
      <alignment horizontal="center" vertical="center"/>
    </xf>
    <xf numFmtId="0" fontId="6" fillId="4" borderId="60" xfId="0" applyFont="1" applyFill="1" applyBorder="1" applyAlignment="1">
      <alignment horizontal="center" vertical="center"/>
    </xf>
    <xf numFmtId="1" fontId="19" fillId="0" borderId="61" xfId="0" applyNumberFormat="1" applyFont="1" applyBorder="1" applyAlignment="1">
      <alignment horizontal="center"/>
    </xf>
    <xf numFmtId="1" fontId="19" fillId="0" borderId="62" xfId="0" applyNumberFormat="1" applyFont="1" applyBorder="1" applyAlignment="1">
      <alignment horizontal="center"/>
    </xf>
    <xf numFmtId="0" fontId="6" fillId="4" borderId="10" xfId="0" applyFont="1" applyFill="1" applyBorder="1" applyAlignment="1">
      <alignment horizontal="center" vertical="center"/>
    </xf>
    <xf numFmtId="0" fontId="6" fillId="4" borderId="18" xfId="0" applyFont="1" applyFill="1" applyBorder="1" applyAlignment="1">
      <alignment horizontal="center" vertical="center"/>
    </xf>
    <xf numFmtId="1" fontId="18" fillId="0" borderId="12" xfId="0" applyNumberFormat="1" applyFont="1" applyBorder="1" applyAlignment="1">
      <alignment horizontal="center" vertical="center"/>
    </xf>
    <xf numFmtId="1" fontId="18" fillId="0" borderId="17" xfId="0" applyNumberFormat="1" applyFont="1" applyBorder="1" applyAlignment="1">
      <alignment horizontal="center" vertical="center"/>
    </xf>
    <xf numFmtId="0" fontId="6" fillId="4" borderId="45" xfId="0" applyFont="1" applyFill="1" applyBorder="1" applyAlignment="1">
      <alignment horizontal="center" vertical="center"/>
    </xf>
    <xf numFmtId="0" fontId="6" fillId="4" borderId="63" xfId="0" applyFont="1" applyFill="1" applyBorder="1" applyAlignment="1">
      <alignment horizontal="center" vertical="center"/>
    </xf>
    <xf numFmtId="1" fontId="18" fillId="0" borderId="33" xfId="0" applyNumberFormat="1" applyFont="1" applyBorder="1" applyAlignment="1">
      <alignment horizontal="center" vertical="center"/>
    </xf>
    <xf numFmtId="1" fontId="18" fillId="0" borderId="30" xfId="0" applyNumberFormat="1" applyFont="1" applyBorder="1" applyAlignment="1">
      <alignment horizontal="center" vertical="center"/>
    </xf>
    <xf numFmtId="1" fontId="19" fillId="0" borderId="64" xfId="0" applyNumberFormat="1" applyFont="1" applyBorder="1" applyAlignment="1">
      <alignment horizontal="center"/>
    </xf>
    <xf numFmtId="0" fontId="6" fillId="4" borderId="46" xfId="0" applyFont="1" applyFill="1" applyBorder="1" applyAlignment="1">
      <alignment horizontal="center" vertical="center"/>
    </xf>
    <xf numFmtId="1" fontId="15" fillId="0" borderId="54" xfId="0" applyNumberFormat="1" applyFont="1" applyBorder="1" applyAlignment="1">
      <alignment horizontal="center" vertical="center"/>
    </xf>
    <xf numFmtId="1" fontId="15" fillId="0" borderId="23" xfId="0" applyNumberFormat="1" applyFont="1" applyBorder="1" applyAlignment="1">
      <alignment horizontal="center" vertical="center"/>
    </xf>
    <xf numFmtId="1" fontId="18" fillId="0" borderId="61" xfId="0" applyNumberFormat="1" applyFont="1" applyBorder="1" applyAlignment="1">
      <alignment horizontal="center" vertical="center"/>
    </xf>
    <xf numFmtId="1" fontId="18" fillId="0" borderId="64" xfId="0" applyNumberFormat="1" applyFont="1" applyBorder="1" applyAlignment="1">
      <alignment horizontal="center" vertical="center"/>
    </xf>
    <xf numFmtId="1" fontId="19" fillId="0" borderId="65" xfId="0" applyNumberFormat="1" applyFont="1" applyBorder="1" applyAlignment="1">
      <alignment horizontal="center"/>
    </xf>
    <xf numFmtId="1" fontId="4" fillId="4" borderId="61" xfId="0" applyNumberFormat="1" applyFont="1" applyFill="1" applyBorder="1" applyAlignment="1">
      <alignment horizontal="center" vertical="center"/>
    </xf>
    <xf numFmtId="1" fontId="4" fillId="4" borderId="64" xfId="0" applyNumberFormat="1" applyFont="1" applyFill="1" applyBorder="1" applyAlignment="1">
      <alignment horizontal="center" vertical="center"/>
    </xf>
    <xf numFmtId="1" fontId="18" fillId="0" borderId="61" xfId="0" applyNumberFormat="1" applyFont="1" applyBorder="1" applyAlignment="1">
      <alignment horizontal="center" vertical="center" wrapText="1"/>
    </xf>
    <xf numFmtId="1" fontId="18" fillId="0" borderId="64" xfId="0" applyNumberFormat="1" applyFont="1" applyBorder="1" applyAlignment="1">
      <alignment horizontal="center" vertical="center" wrapText="1"/>
    </xf>
    <xf numFmtId="164" fontId="10" fillId="0" borderId="33" xfId="0" applyNumberFormat="1" applyFont="1" applyBorder="1" applyAlignment="1">
      <alignment horizontal="center" vertical="center" textRotation="90"/>
    </xf>
    <xf numFmtId="164" fontId="10" fillId="0" borderId="66" xfId="0" applyNumberFormat="1" applyFont="1" applyBorder="1" applyAlignment="1">
      <alignment horizontal="center" vertical="center" textRotation="90"/>
    </xf>
    <xf numFmtId="164" fontId="10" fillId="0" borderId="30" xfId="0" applyNumberFormat="1" applyFont="1" applyBorder="1" applyAlignment="1">
      <alignment horizontal="center" vertical="center" textRotation="90"/>
    </xf>
    <xf numFmtId="0" fontId="10" fillId="0" borderId="61" xfId="0" applyFont="1" applyBorder="1" applyAlignment="1">
      <alignment horizontal="center" vertical="center" textRotation="90"/>
    </xf>
    <xf numFmtId="0" fontId="10" fillId="0" borderId="67" xfId="0" applyFont="1" applyBorder="1" applyAlignment="1">
      <alignment horizontal="center" vertical="center" textRotation="90"/>
    </xf>
    <xf numFmtId="0" fontId="10" fillId="0" borderId="64" xfId="0" applyFont="1" applyBorder="1" applyAlignment="1">
      <alignment horizontal="center" vertical="center" textRotation="90"/>
    </xf>
    <xf numFmtId="0" fontId="12" fillId="4" borderId="45" xfId="0" applyFont="1" applyFill="1" applyBorder="1" applyAlignment="1">
      <alignment horizontal="center" vertical="center" wrapText="1"/>
    </xf>
    <xf numFmtId="0" fontId="12" fillId="4" borderId="47"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10" fillId="0" borderId="45" xfId="0" applyFont="1" applyFill="1" applyBorder="1" applyAlignment="1">
      <alignment horizontal="center" vertical="center" textRotation="90"/>
    </xf>
    <xf numFmtId="0" fontId="10" fillId="0" borderId="47" xfId="0" applyFont="1" applyFill="1" applyBorder="1" applyAlignment="1">
      <alignment horizontal="center" vertical="center" textRotation="90"/>
    </xf>
    <xf numFmtId="0" fontId="10" fillId="0" borderId="46" xfId="0" applyFont="1" applyFill="1" applyBorder="1" applyAlignment="1">
      <alignment horizontal="center" vertical="center" textRotation="90"/>
    </xf>
    <xf numFmtId="0" fontId="10" fillId="0" borderId="33" xfId="0" applyFont="1" applyBorder="1" applyAlignment="1">
      <alignment horizontal="center" vertical="center" textRotation="90"/>
    </xf>
    <xf numFmtId="0" fontId="10" fillId="0" borderId="66" xfId="0" applyFont="1" applyBorder="1" applyAlignment="1">
      <alignment horizontal="center" vertical="center" textRotation="90"/>
    </xf>
    <xf numFmtId="0" fontId="10" fillId="0" borderId="30" xfId="0" applyFont="1" applyBorder="1" applyAlignment="1">
      <alignment horizontal="center" vertical="center" textRotation="90"/>
    </xf>
    <xf numFmtId="0" fontId="10" fillId="0" borderId="68"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57" xfId="0" applyFont="1" applyBorder="1" applyAlignment="1">
      <alignment horizontal="center" vertical="center" textRotation="90"/>
    </xf>
    <xf numFmtId="0" fontId="10" fillId="0" borderId="72" xfId="0" applyFont="1" applyBorder="1" applyAlignment="1">
      <alignment horizontal="center" vertical="center" textRotation="90"/>
    </xf>
    <xf numFmtId="0" fontId="10" fillId="0" borderId="65" xfId="0" applyFont="1" applyBorder="1" applyAlignment="1">
      <alignment horizontal="center" vertical="center" textRotation="90"/>
    </xf>
    <xf numFmtId="0" fontId="10" fillId="0" borderId="13" xfId="0" applyFont="1" applyFill="1" applyBorder="1" applyAlignment="1">
      <alignment horizontal="center" vertical="center"/>
    </xf>
    <xf numFmtId="0" fontId="10" fillId="0" borderId="57" xfId="0" applyFont="1" applyBorder="1" applyAlignment="1">
      <alignment horizontal="center" vertical="center"/>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2" xfId="0" applyFont="1" applyBorder="1" applyAlignment="1">
      <alignment horizontal="center" vertical="center"/>
    </xf>
    <xf numFmtId="0" fontId="10" fillId="0" borderId="0" xfId="0" applyFont="1" applyBorder="1" applyAlignment="1">
      <alignment horizontal="center" vertical="center"/>
    </xf>
    <xf numFmtId="0" fontId="10" fillId="0" borderId="73" xfId="0" applyFont="1" applyBorder="1" applyAlignment="1">
      <alignment horizontal="center" vertical="center"/>
    </xf>
    <xf numFmtId="0" fontId="7" fillId="10" borderId="74" xfId="0" applyFont="1" applyFill="1" applyBorder="1" applyAlignment="1">
      <alignment horizontal="center" vertical="center" wrapText="1"/>
    </xf>
    <xf numFmtId="0" fontId="7" fillId="10" borderId="66"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9" fillId="14" borderId="75" xfId="0" applyFont="1" applyFill="1" applyBorder="1" applyAlignment="1">
      <alignment horizontal="center" vertical="center" wrapText="1"/>
    </xf>
    <xf numFmtId="0" fontId="9" fillId="14" borderId="67" xfId="0" applyFont="1" applyFill="1" applyBorder="1" applyAlignment="1">
      <alignment horizontal="center" vertical="center" wrapText="1"/>
    </xf>
    <xf numFmtId="0" fontId="9" fillId="14" borderId="64" xfId="0" applyFont="1" applyFill="1" applyBorder="1" applyAlignment="1">
      <alignment horizontal="center" vertical="center" wrapText="1"/>
    </xf>
    <xf numFmtId="0" fontId="4" fillId="4" borderId="50" xfId="0" applyFont="1" applyFill="1" applyBorder="1" applyAlignment="1">
      <alignment horizontal="center" vertical="center"/>
    </xf>
    <xf numFmtId="0" fontId="2" fillId="4" borderId="2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53"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4" fillId="26" borderId="50" xfId="0" applyFont="1" applyFill="1" applyBorder="1" applyAlignment="1">
      <alignment horizontal="center" vertical="center" wrapText="1"/>
    </xf>
    <xf numFmtId="0" fontId="4" fillId="26" borderId="48" xfId="0" applyFont="1" applyFill="1" applyBorder="1" applyAlignment="1">
      <alignment horizontal="center" vertical="center" wrapText="1"/>
    </xf>
    <xf numFmtId="0" fontId="4" fillId="26" borderId="56" xfId="0" applyFont="1" applyFill="1" applyBorder="1" applyAlignment="1">
      <alignment horizontal="center" vertical="center" wrapText="1"/>
    </xf>
    <xf numFmtId="0" fontId="4" fillId="26" borderId="50" xfId="0" applyFont="1" applyFill="1" applyBorder="1" applyAlignment="1">
      <alignment horizontal="center" vertical="center"/>
    </xf>
    <xf numFmtId="0" fontId="4" fillId="26" borderId="48" xfId="0" applyFont="1" applyFill="1" applyBorder="1" applyAlignment="1">
      <alignment horizontal="center" vertical="center"/>
    </xf>
    <xf numFmtId="0" fontId="4" fillId="26" borderId="56" xfId="0" applyFont="1" applyFill="1" applyBorder="1" applyAlignment="1">
      <alignment horizontal="center" vertical="center"/>
    </xf>
    <xf numFmtId="0" fontId="6" fillId="10" borderId="55" xfId="0" applyFont="1" applyFill="1" applyBorder="1" applyAlignment="1">
      <alignment horizontal="center" vertical="center" textRotation="90" wrapText="1"/>
    </xf>
    <xf numFmtId="0" fontId="6" fillId="10" borderId="16" xfId="0" applyFont="1" applyFill="1" applyBorder="1" applyAlignment="1">
      <alignment horizontal="center" vertical="center" textRotation="90" wrapText="1"/>
    </xf>
    <xf numFmtId="0" fontId="10" fillId="0" borderId="45" xfId="0" applyFont="1" applyFill="1" applyBorder="1" applyAlignment="1">
      <alignment horizontal="center" vertical="center" textRotation="90" wrapText="1"/>
    </xf>
    <xf numFmtId="0" fontId="10" fillId="0" borderId="47" xfId="0" applyFont="1" applyFill="1" applyBorder="1" applyAlignment="1">
      <alignment horizontal="center" vertical="center" textRotation="90" wrapText="1"/>
    </xf>
    <xf numFmtId="0" fontId="10" fillId="0" borderId="46" xfId="0" applyFont="1" applyFill="1" applyBorder="1" applyAlignment="1">
      <alignment horizontal="center" vertical="center" textRotation="90" wrapText="1"/>
    </xf>
    <xf numFmtId="0" fontId="4" fillId="26" borderId="49" xfId="0" applyFont="1" applyFill="1" applyBorder="1" applyAlignment="1">
      <alignment horizontal="center" vertical="center"/>
    </xf>
    <xf numFmtId="164" fontId="4" fillId="26" borderId="50" xfId="0" applyNumberFormat="1" applyFont="1" applyFill="1" applyBorder="1" applyAlignment="1">
      <alignment horizontal="center" vertical="center"/>
    </xf>
    <xf numFmtId="164" fontId="4" fillId="26" borderId="48" xfId="0" applyNumberFormat="1" applyFont="1" applyFill="1" applyBorder="1" applyAlignment="1">
      <alignment horizontal="center" vertical="center"/>
    </xf>
    <xf numFmtId="164" fontId="4" fillId="26" borderId="56" xfId="0" applyNumberFormat="1" applyFont="1" applyFill="1" applyBorder="1" applyAlignment="1">
      <alignment horizontal="center" vertical="center"/>
    </xf>
    <xf numFmtId="0" fontId="6" fillId="10" borderId="50" xfId="0" applyFont="1" applyFill="1" applyBorder="1" applyAlignment="1">
      <alignment horizontal="center" vertical="center" textRotation="90" wrapText="1"/>
    </xf>
    <xf numFmtId="0" fontId="6" fillId="10" borderId="10" xfId="0" applyFont="1" applyFill="1" applyBorder="1" applyAlignment="1">
      <alignment horizontal="center" vertical="center" textRotation="90" wrapText="1"/>
    </xf>
    <xf numFmtId="0" fontId="7" fillId="10" borderId="75" xfId="0" applyFont="1" applyFill="1" applyBorder="1" applyAlignment="1">
      <alignment horizontal="center" vertical="center" wrapText="1"/>
    </xf>
    <xf numFmtId="0" fontId="7" fillId="10" borderId="67" xfId="0" applyFont="1" applyFill="1" applyBorder="1" applyAlignment="1">
      <alignment horizontal="center" vertical="center" wrapText="1"/>
    </xf>
    <xf numFmtId="0" fontId="7" fillId="10" borderId="64" xfId="0" applyFont="1" applyFill="1" applyBorder="1" applyAlignment="1">
      <alignment horizontal="center" vertical="center" wrapText="1"/>
    </xf>
    <xf numFmtId="0" fontId="10" fillId="24" borderId="11" xfId="0" applyFont="1" applyFill="1" applyBorder="1" applyAlignment="1">
      <alignment horizontal="center" vertical="center" textRotation="90"/>
    </xf>
    <xf numFmtId="0" fontId="10" fillId="24" borderId="13" xfId="0" applyFont="1" applyFill="1" applyBorder="1" applyAlignment="1">
      <alignment horizontal="center" vertical="center" textRotation="90"/>
    </xf>
    <xf numFmtId="0" fontId="10" fillId="24" borderId="68" xfId="0" applyFont="1" applyFill="1" applyBorder="1" applyAlignment="1">
      <alignment horizontal="center" vertical="center" wrapText="1"/>
    </xf>
    <xf numFmtId="0" fontId="10" fillId="24" borderId="69" xfId="0" applyFont="1" applyFill="1" applyBorder="1" applyAlignment="1">
      <alignment horizontal="center" vertical="center" wrapText="1"/>
    </xf>
    <xf numFmtId="0" fontId="10" fillId="24" borderId="53" xfId="0" applyFont="1" applyFill="1" applyBorder="1" applyAlignment="1">
      <alignment horizontal="center" vertical="center" wrapText="1"/>
    </xf>
    <xf numFmtId="0" fontId="10" fillId="24" borderId="71" xfId="0" applyFont="1" applyFill="1" applyBorder="1" applyAlignment="1">
      <alignment horizontal="center" vertical="center" wrapText="1"/>
    </xf>
    <xf numFmtId="0" fontId="12" fillId="4" borderId="52" xfId="0" applyFont="1" applyFill="1" applyBorder="1" applyAlignment="1">
      <alignment horizontal="center" vertical="center"/>
    </xf>
    <xf numFmtId="0" fontId="24" fillId="4" borderId="52" xfId="0" applyFont="1" applyFill="1" applyBorder="1" applyAlignment="1">
      <alignment horizontal="center" vertical="center"/>
    </xf>
    <xf numFmtId="0" fontId="10" fillId="24" borderId="10" xfId="0" applyFont="1" applyFill="1" applyBorder="1" applyAlignment="1">
      <alignment horizontal="center" vertical="center"/>
    </xf>
    <xf numFmtId="0" fontId="10" fillId="24" borderId="11" xfId="0" applyFont="1" applyFill="1" applyBorder="1" applyAlignment="1">
      <alignment horizontal="center" vertical="center"/>
    </xf>
    <xf numFmtId="0" fontId="4" fillId="26" borderId="76" xfId="0" applyFont="1" applyFill="1" applyBorder="1" applyAlignment="1">
      <alignment horizontal="center" vertical="center"/>
    </xf>
    <xf numFmtId="0" fontId="4" fillId="26" borderId="26"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73"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37" xfId="0" applyFont="1" applyFill="1" applyBorder="1" applyAlignment="1">
      <alignment horizontal="center" vertical="center"/>
    </xf>
    <xf numFmtId="0" fontId="12" fillId="4" borderId="45" xfId="0" applyFont="1" applyFill="1" applyBorder="1" applyAlignment="1">
      <alignment horizontal="center" vertical="center"/>
    </xf>
    <xf numFmtId="0" fontId="12" fillId="4" borderId="47" xfId="0" applyFont="1" applyFill="1" applyBorder="1" applyAlignment="1">
      <alignment horizontal="center" vertical="center"/>
    </xf>
    <xf numFmtId="0" fontId="12" fillId="4" borderId="46" xfId="0" applyFont="1" applyFill="1" applyBorder="1" applyAlignment="1">
      <alignment horizontal="center" vertical="center"/>
    </xf>
    <xf numFmtId="0" fontId="12" fillId="4" borderId="53" xfId="0" applyFont="1" applyFill="1" applyBorder="1" applyAlignment="1">
      <alignment horizontal="center" vertical="center"/>
    </xf>
    <xf numFmtId="0" fontId="15" fillId="0" borderId="54" xfId="0" applyFont="1" applyBorder="1" applyAlignment="1">
      <alignment horizontal="center" vertical="center"/>
    </xf>
    <xf numFmtId="0" fontId="15" fillId="0" borderId="16" xfId="0" applyFont="1" applyBorder="1" applyAlignment="1">
      <alignment horizontal="center" vertical="center"/>
    </xf>
    <xf numFmtId="0" fontId="15" fillId="0" borderId="13" xfId="0" applyFont="1" applyBorder="1" applyAlignment="1">
      <alignment horizontal="center" vertical="center"/>
    </xf>
    <xf numFmtId="0" fontId="6" fillId="4" borderId="45" xfId="0" applyNumberFormat="1" applyFont="1" applyFill="1" applyBorder="1" applyAlignment="1">
      <alignment horizontal="center" vertical="center"/>
    </xf>
    <xf numFmtId="0" fontId="0" fillId="0" borderId="46" xfId="0" applyBorder="1" applyAlignment="1">
      <alignment horizontal="center" vertical="center"/>
    </xf>
    <xf numFmtId="1" fontId="19" fillId="0" borderId="61" xfId="0" applyNumberFormat="1" applyFont="1" applyBorder="1" applyAlignment="1">
      <alignment horizontal="center" vertical="center"/>
    </xf>
    <xf numFmtId="1" fontId="19" fillId="0" borderId="64" xfId="0" applyNumberFormat="1" applyFont="1" applyBorder="1" applyAlignment="1">
      <alignment horizontal="center" vertical="center"/>
    </xf>
    <xf numFmtId="0" fontId="15" fillId="24" borderId="54" xfId="0" applyFont="1" applyFill="1" applyBorder="1" applyAlignment="1">
      <alignment horizontal="center" vertical="center"/>
    </xf>
    <xf numFmtId="0" fontId="15" fillId="24" borderId="16" xfId="0" applyFont="1" applyFill="1" applyBorder="1" applyAlignment="1">
      <alignment horizontal="center" vertical="center"/>
    </xf>
    <xf numFmtId="0" fontId="15" fillId="24" borderId="13" xfId="0" applyFont="1" applyFill="1" applyBorder="1" applyAlignment="1">
      <alignment horizontal="center" vertical="center"/>
    </xf>
    <xf numFmtId="1" fontId="18" fillId="0" borderId="57" xfId="0" applyNumberFormat="1" applyFont="1" applyBorder="1" applyAlignment="1">
      <alignment horizontal="center" vertical="center" wrapText="1"/>
    </xf>
    <xf numFmtId="1" fontId="18" fillId="0" borderId="65" xfId="0" applyNumberFormat="1" applyFont="1" applyBorder="1" applyAlignment="1">
      <alignment horizontal="center" vertical="center" wrapText="1"/>
    </xf>
    <xf numFmtId="1" fontId="19" fillId="0" borderId="57" xfId="0" applyNumberFormat="1" applyFont="1" applyBorder="1" applyAlignment="1">
      <alignment horizontal="center" vertical="center"/>
    </xf>
    <xf numFmtId="1" fontId="19" fillId="0" borderId="65" xfId="0" applyNumberFormat="1" applyFont="1" applyBorder="1" applyAlignment="1">
      <alignment horizontal="center" vertical="center"/>
    </xf>
    <xf numFmtId="0" fontId="15" fillId="0" borderId="23" xfId="0" applyFont="1" applyBorder="1" applyAlignment="1">
      <alignment horizontal="center" vertical="center"/>
    </xf>
    <xf numFmtId="0" fontId="0" fillId="0" borderId="63" xfId="0" applyBorder="1" applyAlignment="1">
      <alignment horizontal="center" vertical="center"/>
    </xf>
    <xf numFmtId="1" fontId="19" fillId="0" borderId="58" xfId="0" applyNumberFormat="1" applyFont="1" applyBorder="1" applyAlignment="1">
      <alignment horizontal="center" vertical="center"/>
    </xf>
    <xf numFmtId="1" fontId="19" fillId="0" borderId="62" xfId="0" applyNumberFormat="1" applyFont="1" applyBorder="1" applyAlignment="1">
      <alignment horizontal="center" vertical="center"/>
    </xf>
    <xf numFmtId="0" fontId="16" fillId="0" borderId="0" xfId="0" applyFont="1" applyAlignment="1">
      <alignment horizontal="center"/>
    </xf>
    <xf numFmtId="0" fontId="17" fillId="0" borderId="0" xfId="0" applyFont="1" applyAlignment="1">
      <alignment horizontal="center"/>
    </xf>
    <xf numFmtId="0" fontId="4" fillId="4" borderId="56" xfId="0" applyFont="1" applyFill="1" applyBorder="1" applyAlignment="1">
      <alignment horizontal="center" vertical="center"/>
    </xf>
    <xf numFmtId="0" fontId="12" fillId="4" borderId="61" xfId="0" applyFont="1" applyFill="1" applyBorder="1" applyAlignment="1">
      <alignment horizontal="center" vertical="center"/>
    </xf>
    <xf numFmtId="0" fontId="12" fillId="4" borderId="67" xfId="0" applyFont="1" applyFill="1" applyBorder="1" applyAlignment="1">
      <alignment horizontal="center" vertical="center"/>
    </xf>
    <xf numFmtId="0" fontId="12" fillId="4" borderId="64" xfId="0" applyFont="1" applyFill="1" applyBorder="1" applyAlignment="1">
      <alignment horizontal="center" vertical="center"/>
    </xf>
    <xf numFmtId="1" fontId="4" fillId="4" borderId="12" xfId="0" applyNumberFormat="1" applyFont="1" applyFill="1" applyBorder="1" applyAlignment="1">
      <alignment horizontal="center" vertical="center"/>
    </xf>
    <xf numFmtId="1" fontId="4" fillId="4" borderId="17" xfId="0" applyNumberFormat="1" applyFont="1" applyFill="1" applyBorder="1" applyAlignment="1">
      <alignment horizontal="center" vertical="center"/>
    </xf>
    <xf numFmtId="0" fontId="4" fillId="11" borderId="56" xfId="0" applyFont="1" applyFill="1" applyBorder="1" applyAlignment="1">
      <alignment horizontal="center" vertical="center"/>
    </xf>
    <xf numFmtId="0" fontId="12" fillId="11" borderId="12" xfId="0" applyFont="1" applyFill="1" applyBorder="1" applyAlignment="1">
      <alignment horizontal="center" vertical="center"/>
    </xf>
    <xf numFmtId="1" fontId="4" fillId="11" borderId="12" xfId="0" applyNumberFormat="1" applyFont="1" applyFill="1" applyBorder="1" applyAlignment="1">
      <alignment horizontal="center" vertical="center"/>
    </xf>
    <xf numFmtId="1" fontId="4" fillId="11" borderId="17" xfId="0" applyNumberFormat="1"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97"/>
  <sheetViews>
    <sheetView tabSelected="1" zoomScalePageLayoutView="0" workbookViewId="0" topLeftCell="A1">
      <selection activeCell="D6" sqref="D6"/>
    </sheetView>
  </sheetViews>
  <sheetFormatPr defaultColWidth="11.421875" defaultRowHeight="12.75"/>
  <cols>
    <col min="1" max="1" width="9.00390625" style="0" customWidth="1"/>
    <col min="2" max="2" width="40.140625" style="125" customWidth="1"/>
    <col min="3" max="3" width="17.57421875" style="0" customWidth="1"/>
    <col min="4" max="5" width="15.140625" style="0" customWidth="1"/>
    <col min="6" max="6" width="15.140625" style="102" customWidth="1"/>
    <col min="7" max="7" width="16.7109375" style="0" customWidth="1"/>
  </cols>
  <sheetData>
    <row r="1" spans="3:7" ht="18">
      <c r="C1" s="106"/>
      <c r="D1" s="93"/>
      <c r="E1" s="93"/>
      <c r="F1" s="93"/>
      <c r="G1" s="93"/>
    </row>
    <row r="2" spans="1:7" ht="37.5" customHeight="1" thickBot="1">
      <c r="A2" s="114"/>
      <c r="B2" s="74" t="s">
        <v>109</v>
      </c>
      <c r="C2" s="115" t="s">
        <v>189</v>
      </c>
      <c r="D2" s="115" t="s">
        <v>184</v>
      </c>
      <c r="E2" s="115" t="s">
        <v>179</v>
      </c>
      <c r="F2" s="115" t="s">
        <v>180</v>
      </c>
      <c r="G2" s="121" t="s">
        <v>181</v>
      </c>
    </row>
    <row r="3" spans="1:7" ht="25.5" customHeight="1">
      <c r="A3" s="113">
        <v>1</v>
      </c>
      <c r="B3" s="126" t="s">
        <v>136</v>
      </c>
      <c r="C3" s="128">
        <v>3</v>
      </c>
      <c r="D3" s="116">
        <v>447</v>
      </c>
      <c r="E3" s="117">
        <v>266</v>
      </c>
      <c r="F3" s="120">
        <v>1145</v>
      </c>
      <c r="G3" s="122">
        <f aca="true" t="shared" si="0" ref="G3:G47">D3+E3+F3</f>
        <v>1858</v>
      </c>
    </row>
    <row r="4" spans="1:7" ht="25.5" customHeight="1">
      <c r="A4" s="103">
        <v>2</v>
      </c>
      <c r="B4" s="100" t="s">
        <v>137</v>
      </c>
      <c r="C4" s="128">
        <v>2</v>
      </c>
      <c r="D4" s="118">
        <v>593</v>
      </c>
      <c r="E4" s="119">
        <v>874</v>
      </c>
      <c r="F4" s="120">
        <v>0</v>
      </c>
      <c r="G4" s="123">
        <f t="shared" si="0"/>
        <v>1467</v>
      </c>
    </row>
    <row r="5" spans="1:7" ht="25.5" customHeight="1">
      <c r="A5" s="103">
        <v>3</v>
      </c>
      <c r="B5" s="100" t="s">
        <v>135</v>
      </c>
      <c r="C5" s="128">
        <v>3</v>
      </c>
      <c r="D5" s="118">
        <v>369</v>
      </c>
      <c r="E5" s="119">
        <v>480</v>
      </c>
      <c r="F5" s="120">
        <v>12</v>
      </c>
      <c r="G5" s="123">
        <f t="shared" si="0"/>
        <v>861</v>
      </c>
    </row>
    <row r="6" spans="1:7" ht="25.5" customHeight="1">
      <c r="A6" s="103">
        <v>4</v>
      </c>
      <c r="B6" s="100" t="s">
        <v>138</v>
      </c>
      <c r="C6" s="128">
        <v>3</v>
      </c>
      <c r="D6" s="118">
        <v>331</v>
      </c>
      <c r="E6" s="119">
        <v>395</v>
      </c>
      <c r="F6" s="120">
        <v>112</v>
      </c>
      <c r="G6" s="123">
        <f t="shared" si="0"/>
        <v>838</v>
      </c>
    </row>
    <row r="7" spans="1:7" ht="25.5" customHeight="1">
      <c r="A7" s="103">
        <v>5</v>
      </c>
      <c r="B7" s="100" t="s">
        <v>139</v>
      </c>
      <c r="C7" s="128">
        <v>3</v>
      </c>
      <c r="D7" s="118">
        <v>235</v>
      </c>
      <c r="E7" s="119">
        <v>54</v>
      </c>
      <c r="F7" s="120">
        <v>543</v>
      </c>
      <c r="G7" s="123">
        <f t="shared" si="0"/>
        <v>832</v>
      </c>
    </row>
    <row r="8" spans="1:7" ht="25.5" customHeight="1">
      <c r="A8" s="103">
        <v>6</v>
      </c>
      <c r="B8" s="100" t="s">
        <v>140</v>
      </c>
      <c r="C8" s="128">
        <v>2</v>
      </c>
      <c r="D8" s="118">
        <v>200</v>
      </c>
      <c r="E8" s="119">
        <v>625</v>
      </c>
      <c r="F8" s="120">
        <v>0</v>
      </c>
      <c r="G8" s="123">
        <f t="shared" si="0"/>
        <v>825</v>
      </c>
    </row>
    <row r="9" spans="1:7" ht="25.5" customHeight="1">
      <c r="A9" s="103">
        <v>7</v>
      </c>
      <c r="B9" s="100" t="s">
        <v>141</v>
      </c>
      <c r="C9" s="128">
        <v>2</v>
      </c>
      <c r="D9" s="118">
        <v>231</v>
      </c>
      <c r="E9" s="119">
        <v>532</v>
      </c>
      <c r="F9" s="120">
        <v>0</v>
      </c>
      <c r="G9" s="123">
        <f t="shared" si="0"/>
        <v>763</v>
      </c>
    </row>
    <row r="10" spans="1:7" ht="25.5" customHeight="1">
      <c r="A10" s="103">
        <v>8</v>
      </c>
      <c r="B10" s="100" t="s">
        <v>142</v>
      </c>
      <c r="C10" s="128">
        <v>2</v>
      </c>
      <c r="D10" s="118">
        <v>363</v>
      </c>
      <c r="E10" s="119">
        <v>336</v>
      </c>
      <c r="F10" s="120">
        <v>0</v>
      </c>
      <c r="G10" s="123">
        <f t="shared" si="0"/>
        <v>699</v>
      </c>
    </row>
    <row r="11" spans="1:7" ht="25.5" customHeight="1">
      <c r="A11" s="103">
        <v>9</v>
      </c>
      <c r="B11" s="100" t="s">
        <v>143</v>
      </c>
      <c r="C11" s="128">
        <v>1</v>
      </c>
      <c r="D11" s="118">
        <v>579</v>
      </c>
      <c r="E11" s="119">
        <v>0</v>
      </c>
      <c r="F11" s="120">
        <v>0</v>
      </c>
      <c r="G11" s="123">
        <f t="shared" si="0"/>
        <v>579</v>
      </c>
    </row>
    <row r="12" spans="1:7" ht="25.5" customHeight="1">
      <c r="A12" s="103">
        <v>11</v>
      </c>
      <c r="B12" s="100" t="s">
        <v>144</v>
      </c>
      <c r="C12" s="128">
        <v>1</v>
      </c>
      <c r="D12" s="118">
        <v>455</v>
      </c>
      <c r="E12" s="119">
        <v>0</v>
      </c>
      <c r="F12" s="120">
        <v>0</v>
      </c>
      <c r="G12" s="123">
        <f t="shared" si="0"/>
        <v>455</v>
      </c>
    </row>
    <row r="13" spans="1:7" ht="25.5" customHeight="1">
      <c r="A13" s="103">
        <v>10</v>
      </c>
      <c r="B13" s="100" t="s">
        <v>183</v>
      </c>
      <c r="C13" s="128">
        <v>3</v>
      </c>
      <c r="D13" s="118">
        <v>32</v>
      </c>
      <c r="E13" s="119">
        <v>40</v>
      </c>
      <c r="F13" s="120">
        <v>377</v>
      </c>
      <c r="G13" s="123">
        <f t="shared" si="0"/>
        <v>449</v>
      </c>
    </row>
    <row r="14" spans="1:7" ht="25.5" customHeight="1">
      <c r="A14" s="103">
        <v>12</v>
      </c>
      <c r="B14" s="100" t="s">
        <v>145</v>
      </c>
      <c r="C14" s="128">
        <v>1</v>
      </c>
      <c r="D14" s="118">
        <v>0</v>
      </c>
      <c r="E14" s="119">
        <v>0</v>
      </c>
      <c r="F14" s="120">
        <v>265</v>
      </c>
      <c r="G14" s="123">
        <f t="shared" si="0"/>
        <v>265</v>
      </c>
    </row>
    <row r="15" spans="1:7" ht="25.5" customHeight="1">
      <c r="A15" s="103">
        <v>13</v>
      </c>
      <c r="B15" s="100" t="s">
        <v>146</v>
      </c>
      <c r="C15" s="128">
        <v>2</v>
      </c>
      <c r="D15" s="118">
        <v>116</v>
      </c>
      <c r="E15" s="119">
        <v>0</v>
      </c>
      <c r="F15" s="120">
        <v>130</v>
      </c>
      <c r="G15" s="123">
        <f t="shared" si="0"/>
        <v>246</v>
      </c>
    </row>
    <row r="16" spans="1:7" ht="25.5" customHeight="1">
      <c r="A16" s="103">
        <v>14</v>
      </c>
      <c r="B16" s="100" t="s">
        <v>147</v>
      </c>
      <c r="C16" s="128">
        <v>2</v>
      </c>
      <c r="D16" s="118">
        <v>138</v>
      </c>
      <c r="E16" s="119">
        <v>100</v>
      </c>
      <c r="F16" s="120">
        <v>0</v>
      </c>
      <c r="G16" s="123">
        <f t="shared" si="0"/>
        <v>238</v>
      </c>
    </row>
    <row r="17" spans="1:7" ht="25.5" customHeight="1">
      <c r="A17" s="103">
        <v>15</v>
      </c>
      <c r="B17" s="100" t="s">
        <v>148</v>
      </c>
      <c r="C17" s="128">
        <v>1</v>
      </c>
      <c r="D17" s="118">
        <v>0</v>
      </c>
      <c r="E17" s="119">
        <v>0</v>
      </c>
      <c r="F17" s="120">
        <v>223</v>
      </c>
      <c r="G17" s="123">
        <f t="shared" si="0"/>
        <v>223</v>
      </c>
    </row>
    <row r="18" spans="1:7" ht="25.5" customHeight="1">
      <c r="A18" s="103">
        <v>16</v>
      </c>
      <c r="B18" s="100" t="s">
        <v>149</v>
      </c>
      <c r="C18" s="128">
        <v>2</v>
      </c>
      <c r="D18" s="118">
        <v>142</v>
      </c>
      <c r="E18" s="119">
        <v>71</v>
      </c>
      <c r="F18" s="120">
        <v>0</v>
      </c>
      <c r="G18" s="123">
        <f t="shared" si="0"/>
        <v>213</v>
      </c>
    </row>
    <row r="19" spans="1:7" ht="25.5" customHeight="1">
      <c r="A19" s="103">
        <v>17</v>
      </c>
      <c r="B19" s="100" t="s">
        <v>185</v>
      </c>
      <c r="C19" s="128">
        <v>2</v>
      </c>
      <c r="D19" s="118">
        <v>28</v>
      </c>
      <c r="E19" s="119">
        <v>171</v>
      </c>
      <c r="F19" s="120">
        <v>0</v>
      </c>
      <c r="G19" s="123">
        <f t="shared" si="0"/>
        <v>199</v>
      </c>
    </row>
    <row r="20" spans="1:7" ht="25.5" customHeight="1">
      <c r="A20" s="103">
        <v>18</v>
      </c>
      <c r="B20" s="100" t="s">
        <v>151</v>
      </c>
      <c r="C20" s="128">
        <v>1</v>
      </c>
      <c r="D20" s="118">
        <v>168</v>
      </c>
      <c r="E20" s="119">
        <v>0</v>
      </c>
      <c r="F20" s="120">
        <v>0</v>
      </c>
      <c r="G20" s="123">
        <f t="shared" si="0"/>
        <v>168</v>
      </c>
    </row>
    <row r="21" spans="1:7" ht="25.5" customHeight="1">
      <c r="A21" s="103">
        <v>19</v>
      </c>
      <c r="B21" s="100" t="s">
        <v>152</v>
      </c>
      <c r="C21" s="128">
        <v>1</v>
      </c>
      <c r="D21" s="118">
        <v>0</v>
      </c>
      <c r="E21" s="119">
        <v>0</v>
      </c>
      <c r="F21" s="120">
        <v>167</v>
      </c>
      <c r="G21" s="123">
        <f t="shared" si="0"/>
        <v>167</v>
      </c>
    </row>
    <row r="22" spans="1:7" ht="25.5" customHeight="1">
      <c r="A22" s="103">
        <v>20</v>
      </c>
      <c r="B22" s="100" t="s">
        <v>153</v>
      </c>
      <c r="C22" s="128">
        <v>1</v>
      </c>
      <c r="D22" s="118">
        <v>0</v>
      </c>
      <c r="E22" s="119">
        <v>0</v>
      </c>
      <c r="F22" s="120">
        <v>142</v>
      </c>
      <c r="G22" s="123">
        <f t="shared" si="0"/>
        <v>142</v>
      </c>
    </row>
    <row r="23" spans="1:7" ht="25.5" customHeight="1">
      <c r="A23" s="103">
        <v>21</v>
      </c>
      <c r="B23" s="100" t="s">
        <v>154</v>
      </c>
      <c r="C23" s="128">
        <v>2</v>
      </c>
      <c r="D23" s="118">
        <v>27</v>
      </c>
      <c r="E23" s="119">
        <v>0</v>
      </c>
      <c r="F23" s="120">
        <v>113</v>
      </c>
      <c r="G23" s="123">
        <f t="shared" si="0"/>
        <v>140</v>
      </c>
    </row>
    <row r="24" spans="1:7" ht="25.5" customHeight="1">
      <c r="A24" s="103">
        <v>22</v>
      </c>
      <c r="B24" s="100" t="s">
        <v>178</v>
      </c>
      <c r="C24" s="128">
        <v>1</v>
      </c>
      <c r="D24" s="118">
        <v>0</v>
      </c>
      <c r="E24" s="119">
        <v>0</v>
      </c>
      <c r="F24" s="120">
        <v>125</v>
      </c>
      <c r="G24" s="123">
        <f t="shared" si="0"/>
        <v>125</v>
      </c>
    </row>
    <row r="25" spans="1:7" ht="25.5" customHeight="1">
      <c r="A25" s="103">
        <v>23</v>
      </c>
      <c r="B25" s="100" t="s">
        <v>155</v>
      </c>
      <c r="C25" s="128">
        <v>2</v>
      </c>
      <c r="D25" s="118">
        <v>55</v>
      </c>
      <c r="E25" s="119">
        <v>54</v>
      </c>
      <c r="F25" s="120">
        <v>0</v>
      </c>
      <c r="G25" s="123">
        <f t="shared" si="0"/>
        <v>109</v>
      </c>
    </row>
    <row r="26" spans="1:7" ht="25.5" customHeight="1">
      <c r="A26" s="103">
        <v>24</v>
      </c>
      <c r="B26" s="100" t="s">
        <v>156</v>
      </c>
      <c r="C26" s="128">
        <v>1</v>
      </c>
      <c r="D26" s="118">
        <v>100</v>
      </c>
      <c r="E26" s="119">
        <v>0</v>
      </c>
      <c r="F26" s="120">
        <v>0</v>
      </c>
      <c r="G26" s="123">
        <f t="shared" si="0"/>
        <v>100</v>
      </c>
    </row>
    <row r="27" spans="1:7" ht="25.5" customHeight="1">
      <c r="A27" s="103">
        <v>25</v>
      </c>
      <c r="B27" s="100" t="s">
        <v>157</v>
      </c>
      <c r="C27" s="128">
        <v>1</v>
      </c>
      <c r="D27" s="118">
        <v>0</v>
      </c>
      <c r="E27" s="119">
        <v>0</v>
      </c>
      <c r="F27" s="120">
        <v>97</v>
      </c>
      <c r="G27" s="123">
        <f t="shared" si="0"/>
        <v>97</v>
      </c>
    </row>
    <row r="28" spans="1:7" ht="25.5" customHeight="1">
      <c r="A28" s="103">
        <v>10</v>
      </c>
      <c r="B28" s="100" t="s">
        <v>182</v>
      </c>
      <c r="C28" s="128">
        <v>1</v>
      </c>
      <c r="D28" s="118">
        <v>0</v>
      </c>
      <c r="E28" s="119">
        <v>0</v>
      </c>
      <c r="F28" s="120">
        <v>88</v>
      </c>
      <c r="G28" s="123">
        <f t="shared" si="0"/>
        <v>88</v>
      </c>
    </row>
    <row r="29" spans="1:7" ht="25.5" customHeight="1" thickBot="1">
      <c r="A29" s="103">
        <v>26</v>
      </c>
      <c r="B29" s="100" t="s">
        <v>158</v>
      </c>
      <c r="C29" s="128">
        <v>1</v>
      </c>
      <c r="D29" s="118">
        <v>0</v>
      </c>
      <c r="E29" s="119">
        <v>0</v>
      </c>
      <c r="F29" s="120">
        <v>88</v>
      </c>
      <c r="G29" s="124">
        <f t="shared" si="0"/>
        <v>88</v>
      </c>
    </row>
    <row r="30" spans="1:7" ht="25.5" customHeight="1">
      <c r="A30" s="103">
        <v>27</v>
      </c>
      <c r="B30" s="100" t="s">
        <v>159</v>
      </c>
      <c r="C30" s="128">
        <v>1</v>
      </c>
      <c r="D30" s="118">
        <v>0</v>
      </c>
      <c r="E30" s="119">
        <v>0</v>
      </c>
      <c r="F30" s="120">
        <v>66</v>
      </c>
      <c r="G30" s="122">
        <f t="shared" si="0"/>
        <v>66</v>
      </c>
    </row>
    <row r="31" spans="1:7" ht="25.5" customHeight="1">
      <c r="A31" s="103">
        <v>28</v>
      </c>
      <c r="B31" s="100" t="s">
        <v>160</v>
      </c>
      <c r="C31" s="128">
        <v>1</v>
      </c>
      <c r="D31" s="118">
        <v>63</v>
      </c>
      <c r="E31" s="119">
        <v>0</v>
      </c>
      <c r="F31" s="120">
        <v>0</v>
      </c>
      <c r="G31" s="123">
        <f t="shared" si="0"/>
        <v>63</v>
      </c>
    </row>
    <row r="32" spans="1:7" ht="25.5" customHeight="1">
      <c r="A32" s="103">
        <v>29</v>
      </c>
      <c r="B32" s="100" t="s">
        <v>161</v>
      </c>
      <c r="C32" s="128">
        <v>2</v>
      </c>
      <c r="D32" s="118">
        <v>51</v>
      </c>
      <c r="E32" s="119">
        <v>7</v>
      </c>
      <c r="F32" s="120">
        <v>0</v>
      </c>
      <c r="G32" s="123">
        <f t="shared" si="0"/>
        <v>58</v>
      </c>
    </row>
    <row r="33" spans="1:7" ht="25.5" customHeight="1">
      <c r="A33" s="103">
        <v>30</v>
      </c>
      <c r="B33" s="100" t="s">
        <v>186</v>
      </c>
      <c r="C33" s="128">
        <v>1</v>
      </c>
      <c r="D33" s="118">
        <v>0</v>
      </c>
      <c r="E33" s="119">
        <v>0</v>
      </c>
      <c r="F33" s="120">
        <v>56</v>
      </c>
      <c r="G33" s="123">
        <f t="shared" si="0"/>
        <v>56</v>
      </c>
    </row>
    <row r="34" spans="1:7" ht="25.5" customHeight="1">
      <c r="A34" s="103">
        <v>31</v>
      </c>
      <c r="B34" s="100" t="s">
        <v>163</v>
      </c>
      <c r="C34" s="128">
        <v>1</v>
      </c>
      <c r="D34" s="118">
        <v>36</v>
      </c>
      <c r="E34" s="119">
        <v>0</v>
      </c>
      <c r="F34" s="120">
        <v>0</v>
      </c>
      <c r="G34" s="123">
        <f t="shared" si="0"/>
        <v>36</v>
      </c>
    </row>
    <row r="35" spans="1:7" ht="25.5" customHeight="1">
      <c r="A35" s="103">
        <v>32</v>
      </c>
      <c r="B35" s="100" t="s">
        <v>164</v>
      </c>
      <c r="C35" s="128">
        <v>1</v>
      </c>
      <c r="D35" s="118">
        <v>0</v>
      </c>
      <c r="E35" s="119">
        <v>32</v>
      </c>
      <c r="F35" s="120">
        <v>0</v>
      </c>
      <c r="G35" s="123">
        <f t="shared" si="0"/>
        <v>32</v>
      </c>
    </row>
    <row r="36" spans="1:7" ht="25.5" customHeight="1">
      <c r="A36" s="103">
        <v>33</v>
      </c>
      <c r="B36" s="100" t="s">
        <v>165</v>
      </c>
      <c r="C36" s="128">
        <v>1</v>
      </c>
      <c r="D36" s="118">
        <v>0</v>
      </c>
      <c r="E36" s="119">
        <v>0</v>
      </c>
      <c r="F36" s="120">
        <v>32</v>
      </c>
      <c r="G36" s="123">
        <f t="shared" si="0"/>
        <v>32</v>
      </c>
    </row>
    <row r="37" spans="1:7" ht="25.5" customHeight="1">
      <c r="A37" s="103">
        <v>34</v>
      </c>
      <c r="B37" s="100" t="s">
        <v>166</v>
      </c>
      <c r="C37" s="128">
        <v>1</v>
      </c>
      <c r="D37" s="118">
        <v>29</v>
      </c>
      <c r="E37" s="119">
        <v>0</v>
      </c>
      <c r="F37" s="120">
        <v>0</v>
      </c>
      <c r="G37" s="123">
        <f t="shared" si="0"/>
        <v>29</v>
      </c>
    </row>
    <row r="38" spans="1:7" ht="25.5" customHeight="1">
      <c r="A38" s="103">
        <v>35</v>
      </c>
      <c r="B38" s="100" t="s">
        <v>167</v>
      </c>
      <c r="C38" s="128">
        <v>1</v>
      </c>
      <c r="D38" s="118">
        <v>27</v>
      </c>
      <c r="E38" s="119">
        <v>0</v>
      </c>
      <c r="F38" s="120">
        <v>0</v>
      </c>
      <c r="G38" s="123">
        <f t="shared" si="0"/>
        <v>27</v>
      </c>
    </row>
    <row r="39" spans="1:7" ht="25.5" customHeight="1">
      <c r="A39" s="103">
        <v>36</v>
      </c>
      <c r="B39" s="100" t="s">
        <v>66</v>
      </c>
      <c r="C39" s="128">
        <v>1</v>
      </c>
      <c r="D39" s="118">
        <v>22</v>
      </c>
      <c r="E39" s="119">
        <v>0</v>
      </c>
      <c r="F39" s="120">
        <v>0</v>
      </c>
      <c r="G39" s="123">
        <f t="shared" si="0"/>
        <v>22</v>
      </c>
    </row>
    <row r="40" spans="1:7" ht="25.5" customHeight="1">
      <c r="A40" s="103">
        <v>37</v>
      </c>
      <c r="B40" s="100" t="s">
        <v>168</v>
      </c>
      <c r="C40" s="128">
        <v>1</v>
      </c>
      <c r="D40" s="118">
        <v>22</v>
      </c>
      <c r="E40" s="119">
        <v>0</v>
      </c>
      <c r="F40" s="120">
        <v>0</v>
      </c>
      <c r="G40" s="123">
        <f t="shared" si="0"/>
        <v>22</v>
      </c>
    </row>
    <row r="41" spans="1:7" ht="25.5" customHeight="1">
      <c r="A41" s="103">
        <v>38</v>
      </c>
      <c r="B41" s="100" t="s">
        <v>169</v>
      </c>
      <c r="C41" s="128">
        <v>1</v>
      </c>
      <c r="D41" s="118">
        <v>0</v>
      </c>
      <c r="E41" s="119">
        <v>9</v>
      </c>
      <c r="F41" s="120">
        <v>0</v>
      </c>
      <c r="G41" s="123">
        <f t="shared" si="0"/>
        <v>9</v>
      </c>
    </row>
    <row r="42" spans="1:7" ht="25.5" customHeight="1">
      <c r="A42" s="103">
        <v>39</v>
      </c>
      <c r="B42" s="100" t="s">
        <v>170</v>
      </c>
      <c r="C42" s="128">
        <v>1</v>
      </c>
      <c r="D42" s="118">
        <v>0</v>
      </c>
      <c r="E42" s="119">
        <v>0</v>
      </c>
      <c r="F42" s="120">
        <v>8</v>
      </c>
      <c r="G42" s="123">
        <f t="shared" si="0"/>
        <v>8</v>
      </c>
    </row>
    <row r="43" spans="1:7" ht="25.5" customHeight="1">
      <c r="A43" s="103">
        <v>40</v>
      </c>
      <c r="B43" s="100" t="s">
        <v>171</v>
      </c>
      <c r="C43" s="128">
        <v>1</v>
      </c>
      <c r="D43" s="118">
        <v>0</v>
      </c>
      <c r="E43" s="119">
        <v>0</v>
      </c>
      <c r="F43" s="120">
        <v>8</v>
      </c>
      <c r="G43" s="123">
        <f t="shared" si="0"/>
        <v>8</v>
      </c>
    </row>
    <row r="44" spans="1:7" ht="25.5" customHeight="1">
      <c r="A44" s="103">
        <v>41</v>
      </c>
      <c r="B44" s="100" t="s">
        <v>172</v>
      </c>
      <c r="C44" s="128">
        <v>1</v>
      </c>
      <c r="D44" s="118">
        <v>0</v>
      </c>
      <c r="E44" s="119">
        <v>0</v>
      </c>
      <c r="F44" s="120">
        <v>5</v>
      </c>
      <c r="G44" s="123">
        <f t="shared" si="0"/>
        <v>5</v>
      </c>
    </row>
    <row r="45" spans="1:7" ht="25.5" customHeight="1">
      <c r="A45" s="103">
        <v>42</v>
      </c>
      <c r="B45" s="100" t="s">
        <v>173</v>
      </c>
      <c r="C45" s="128">
        <v>1</v>
      </c>
      <c r="D45" s="118">
        <v>3</v>
      </c>
      <c r="E45" s="119">
        <v>0</v>
      </c>
      <c r="F45" s="120">
        <v>0</v>
      </c>
      <c r="G45" s="123">
        <f t="shared" si="0"/>
        <v>3</v>
      </c>
    </row>
    <row r="46" spans="1:7" ht="25.5" customHeight="1">
      <c r="A46" s="103">
        <v>43</v>
      </c>
      <c r="B46" s="100" t="s">
        <v>188</v>
      </c>
      <c r="C46" s="128">
        <v>1</v>
      </c>
      <c r="D46" s="118">
        <v>0</v>
      </c>
      <c r="E46" s="119">
        <v>0</v>
      </c>
      <c r="F46" s="120">
        <v>3</v>
      </c>
      <c r="G46" s="123">
        <f t="shared" si="0"/>
        <v>3</v>
      </c>
    </row>
    <row r="47" spans="1:7" ht="25.5" customHeight="1" thickBot="1">
      <c r="A47" s="103">
        <v>44</v>
      </c>
      <c r="B47" s="100" t="s">
        <v>174</v>
      </c>
      <c r="C47" s="128">
        <v>1</v>
      </c>
      <c r="D47" s="118">
        <v>0</v>
      </c>
      <c r="E47" s="119">
        <v>0</v>
      </c>
      <c r="F47" s="120">
        <v>2</v>
      </c>
      <c r="G47" s="124">
        <f t="shared" si="0"/>
        <v>2</v>
      </c>
    </row>
    <row r="48" spans="1:10" ht="18">
      <c r="A48" s="104"/>
      <c r="B48" s="127"/>
      <c r="C48" s="105"/>
      <c r="D48" s="104"/>
      <c r="E48" s="104"/>
      <c r="F48" s="104"/>
      <c r="G48" s="104"/>
      <c r="H48" s="104"/>
      <c r="I48" s="104"/>
      <c r="J48" s="104"/>
    </row>
    <row r="49" spans="1:10" ht="18">
      <c r="A49" s="104"/>
      <c r="B49" s="127"/>
      <c r="C49" s="105"/>
      <c r="D49" s="104"/>
      <c r="E49" s="104"/>
      <c r="F49" s="104"/>
      <c r="G49" s="104"/>
      <c r="H49" s="104"/>
      <c r="I49" s="104"/>
      <c r="J49" s="104"/>
    </row>
    <row r="50" spans="1:10" ht="12.75">
      <c r="A50" s="104"/>
      <c r="B50" s="127"/>
      <c r="C50" s="104"/>
      <c r="D50" s="104"/>
      <c r="E50" s="104"/>
      <c r="F50" s="104"/>
      <c r="G50" s="104"/>
      <c r="H50" s="104"/>
      <c r="I50" s="104"/>
      <c r="J50" s="104"/>
    </row>
    <row r="51" spans="1:10" ht="12.75">
      <c r="A51" s="104"/>
      <c r="B51" s="127"/>
      <c r="C51" s="104"/>
      <c r="D51" s="104"/>
      <c r="E51" s="104"/>
      <c r="F51" s="104"/>
      <c r="G51" s="104"/>
      <c r="H51" s="104"/>
      <c r="I51" s="104"/>
      <c r="J51" s="104"/>
    </row>
    <row r="52" spans="1:10" ht="12.75">
      <c r="A52" s="104"/>
      <c r="B52" s="127"/>
      <c r="C52" s="104"/>
      <c r="D52" s="104"/>
      <c r="E52" s="104"/>
      <c r="F52" s="104"/>
      <c r="G52" s="104"/>
      <c r="H52" s="104"/>
      <c r="I52" s="104"/>
      <c r="J52" s="104"/>
    </row>
    <row r="53" spans="1:10" ht="12.75">
      <c r="A53" s="104"/>
      <c r="B53" s="127"/>
      <c r="C53" s="104"/>
      <c r="D53" s="104"/>
      <c r="E53" s="104"/>
      <c r="F53" s="104"/>
      <c r="G53" s="104"/>
      <c r="H53" s="104"/>
      <c r="I53" s="104"/>
      <c r="J53" s="104"/>
    </row>
    <row r="54" spans="1:10" ht="12.75">
      <c r="A54" s="104"/>
      <c r="B54" s="127"/>
      <c r="C54" s="104"/>
      <c r="D54" s="104"/>
      <c r="E54" s="104"/>
      <c r="F54" s="104"/>
      <c r="G54" s="104"/>
      <c r="H54" s="104"/>
      <c r="I54" s="104"/>
      <c r="J54" s="104"/>
    </row>
    <row r="55" spans="1:10" ht="12.75">
      <c r="A55" s="104"/>
      <c r="B55" s="127"/>
      <c r="C55" s="104"/>
      <c r="D55" s="104"/>
      <c r="E55" s="104"/>
      <c r="F55" s="104"/>
      <c r="G55" s="104"/>
      <c r="H55" s="104"/>
      <c r="I55" s="104"/>
      <c r="J55" s="104"/>
    </row>
    <row r="56" spans="1:10" ht="12.75">
      <c r="A56" s="104"/>
      <c r="B56" s="127"/>
      <c r="C56" s="104"/>
      <c r="D56" s="104"/>
      <c r="E56" s="104"/>
      <c r="F56" s="104"/>
      <c r="G56" s="104"/>
      <c r="H56" s="104"/>
      <c r="I56" s="104"/>
      <c r="J56" s="104"/>
    </row>
    <row r="57" spans="1:10" ht="12.75">
      <c r="A57" s="104"/>
      <c r="B57" s="127"/>
      <c r="C57" s="104"/>
      <c r="D57" s="104"/>
      <c r="E57" s="104"/>
      <c r="F57" s="104"/>
      <c r="G57" s="104"/>
      <c r="H57" s="104"/>
      <c r="I57" s="104"/>
      <c r="J57" s="104"/>
    </row>
    <row r="58" spans="1:10" ht="12.75">
      <c r="A58" s="104"/>
      <c r="B58" s="127"/>
      <c r="C58" s="104"/>
      <c r="D58" s="104"/>
      <c r="E58" s="104"/>
      <c r="F58" s="104"/>
      <c r="G58" s="104"/>
      <c r="H58" s="104"/>
      <c r="I58" s="104"/>
      <c r="J58" s="104"/>
    </row>
    <row r="59" spans="1:10" ht="12.75">
      <c r="A59" s="104"/>
      <c r="B59" s="127"/>
      <c r="C59" s="104"/>
      <c r="D59" s="104"/>
      <c r="E59" s="104"/>
      <c r="F59" s="104"/>
      <c r="G59" s="104"/>
      <c r="H59" s="104"/>
      <c r="I59" s="104"/>
      <c r="J59" s="104"/>
    </row>
    <row r="60" spans="1:10" ht="12.75">
      <c r="A60" s="104"/>
      <c r="B60" s="127"/>
      <c r="C60" s="104"/>
      <c r="D60" s="104"/>
      <c r="E60" s="104"/>
      <c r="F60" s="104"/>
      <c r="G60" s="104"/>
      <c r="H60" s="104"/>
      <c r="I60" s="104"/>
      <c r="J60" s="104"/>
    </row>
    <row r="61" spans="1:10" ht="12.75">
      <c r="A61" s="104"/>
      <c r="B61" s="127"/>
      <c r="C61" s="104"/>
      <c r="D61" s="104"/>
      <c r="E61" s="104"/>
      <c r="F61" s="104"/>
      <c r="G61" s="104"/>
      <c r="H61" s="104"/>
      <c r="I61" s="104"/>
      <c r="J61" s="104"/>
    </row>
    <row r="62" spans="1:10" ht="12.75">
      <c r="A62" s="104"/>
      <c r="B62" s="127"/>
      <c r="C62" s="104"/>
      <c r="D62" s="104"/>
      <c r="E62" s="104"/>
      <c r="F62" s="104"/>
      <c r="G62" s="104"/>
      <c r="H62" s="104"/>
      <c r="I62" s="104"/>
      <c r="J62" s="104"/>
    </row>
    <row r="63" spans="1:10" ht="12.75">
      <c r="A63" s="104"/>
      <c r="B63" s="127"/>
      <c r="C63" s="104"/>
      <c r="D63" s="104"/>
      <c r="E63" s="104"/>
      <c r="F63" s="104"/>
      <c r="G63" s="104"/>
      <c r="H63" s="104"/>
      <c r="I63" s="104"/>
      <c r="J63" s="104"/>
    </row>
    <row r="64" spans="1:10" ht="12.75">
      <c r="A64" s="104"/>
      <c r="B64" s="127"/>
      <c r="C64" s="104"/>
      <c r="D64" s="104"/>
      <c r="E64" s="104"/>
      <c r="F64" s="104"/>
      <c r="G64" s="104"/>
      <c r="H64" s="104"/>
      <c r="I64" s="104"/>
      <c r="J64" s="104"/>
    </row>
    <row r="65" spans="1:10" ht="12.75">
      <c r="A65" s="104"/>
      <c r="B65" s="127"/>
      <c r="C65" s="104"/>
      <c r="D65" s="104"/>
      <c r="E65" s="104"/>
      <c r="F65" s="104"/>
      <c r="G65" s="104"/>
      <c r="H65" s="104"/>
      <c r="I65" s="104"/>
      <c r="J65" s="104"/>
    </row>
    <row r="66" spans="1:10" ht="12.75">
      <c r="A66" s="104"/>
      <c r="B66" s="127"/>
      <c r="C66" s="104"/>
      <c r="D66" s="104"/>
      <c r="E66" s="104"/>
      <c r="F66" s="104"/>
      <c r="G66" s="104"/>
      <c r="H66" s="104"/>
      <c r="I66" s="104"/>
      <c r="J66" s="104"/>
    </row>
    <row r="67" spans="1:10" ht="12.75">
      <c r="A67" s="104"/>
      <c r="B67" s="127"/>
      <c r="C67" s="104"/>
      <c r="D67" s="104"/>
      <c r="E67" s="104"/>
      <c r="F67" s="104"/>
      <c r="G67" s="104"/>
      <c r="H67" s="104"/>
      <c r="I67" s="104"/>
      <c r="J67" s="104"/>
    </row>
    <row r="68" spans="1:10" ht="12.75">
      <c r="A68" s="104"/>
      <c r="B68" s="127"/>
      <c r="C68" s="104"/>
      <c r="D68" s="104"/>
      <c r="E68" s="104"/>
      <c r="F68" s="104"/>
      <c r="G68" s="104"/>
      <c r="H68" s="104"/>
      <c r="I68" s="104"/>
      <c r="J68" s="104"/>
    </row>
    <row r="69" spans="1:10" ht="12.75">
      <c r="A69" s="104"/>
      <c r="B69" s="127"/>
      <c r="C69" s="104"/>
      <c r="D69" s="104"/>
      <c r="E69" s="104"/>
      <c r="F69" s="104"/>
      <c r="G69" s="104"/>
      <c r="H69" s="104"/>
      <c r="I69" s="104"/>
      <c r="J69" s="104"/>
    </row>
    <row r="70" spans="1:10" ht="12.75">
      <c r="A70" s="104"/>
      <c r="B70" s="127"/>
      <c r="C70" s="104"/>
      <c r="D70" s="104"/>
      <c r="E70" s="104"/>
      <c r="F70" s="104"/>
      <c r="G70" s="104"/>
      <c r="H70" s="104"/>
      <c r="I70" s="104"/>
      <c r="J70" s="104"/>
    </row>
    <row r="71" spans="1:10" ht="12.75">
      <c r="A71" s="104"/>
      <c r="B71" s="127"/>
      <c r="C71" s="104"/>
      <c r="D71" s="104"/>
      <c r="E71" s="104"/>
      <c r="F71" s="104"/>
      <c r="G71" s="104"/>
      <c r="H71" s="104"/>
      <c r="I71" s="104"/>
      <c r="J71" s="104"/>
    </row>
    <row r="72" spans="1:10" ht="12.75">
      <c r="A72" s="104"/>
      <c r="B72" s="127"/>
      <c r="C72" s="104"/>
      <c r="D72" s="104"/>
      <c r="E72" s="104"/>
      <c r="F72" s="104"/>
      <c r="G72" s="104"/>
      <c r="H72" s="104"/>
      <c r="I72" s="104"/>
      <c r="J72" s="104"/>
    </row>
    <row r="73" spans="1:10" ht="12.75">
      <c r="A73" s="104"/>
      <c r="B73" s="127"/>
      <c r="C73" s="104"/>
      <c r="D73" s="104"/>
      <c r="E73" s="104"/>
      <c r="F73" s="104"/>
      <c r="G73" s="104"/>
      <c r="H73" s="104"/>
      <c r="I73" s="104"/>
      <c r="J73" s="104"/>
    </row>
    <row r="74" spans="1:10" ht="12.75">
      <c r="A74" s="104"/>
      <c r="B74" s="127"/>
      <c r="C74" s="104"/>
      <c r="D74" s="104"/>
      <c r="E74" s="104"/>
      <c r="F74" s="104"/>
      <c r="G74" s="104"/>
      <c r="H74" s="104"/>
      <c r="I74" s="104"/>
      <c r="J74" s="104"/>
    </row>
    <row r="75" spans="1:10" ht="12.75">
      <c r="A75" s="104"/>
      <c r="B75" s="127"/>
      <c r="C75" s="104"/>
      <c r="D75" s="104"/>
      <c r="E75" s="104"/>
      <c r="F75" s="104"/>
      <c r="G75" s="104"/>
      <c r="H75" s="104"/>
      <c r="I75" s="104"/>
      <c r="J75" s="104"/>
    </row>
    <row r="76" spans="1:10" ht="12.75">
      <c r="A76" s="104"/>
      <c r="B76" s="127"/>
      <c r="C76" s="104"/>
      <c r="D76" s="104"/>
      <c r="E76" s="104"/>
      <c r="F76" s="104"/>
      <c r="G76" s="104"/>
      <c r="H76" s="104"/>
      <c r="I76" s="104"/>
      <c r="J76" s="104"/>
    </row>
    <row r="77" spans="1:10" ht="12.75">
      <c r="A77" s="104"/>
      <c r="B77" s="127"/>
      <c r="C77" s="104"/>
      <c r="D77" s="104"/>
      <c r="E77" s="104"/>
      <c r="F77" s="104"/>
      <c r="G77" s="104"/>
      <c r="H77" s="104"/>
      <c r="I77" s="104"/>
      <c r="J77" s="104"/>
    </row>
    <row r="78" spans="1:10" ht="12.75">
      <c r="A78" s="104"/>
      <c r="B78" s="127"/>
      <c r="C78" s="104"/>
      <c r="D78" s="104"/>
      <c r="E78" s="104"/>
      <c r="F78" s="104"/>
      <c r="G78" s="104"/>
      <c r="H78" s="104"/>
      <c r="I78" s="104"/>
      <c r="J78" s="104"/>
    </row>
    <row r="79" spans="1:10" ht="12.75">
      <c r="A79" s="104"/>
      <c r="B79" s="127"/>
      <c r="C79" s="104"/>
      <c r="D79" s="104"/>
      <c r="E79" s="104"/>
      <c r="F79" s="104"/>
      <c r="G79" s="104"/>
      <c r="H79" s="104"/>
      <c r="I79" s="104"/>
      <c r="J79" s="104"/>
    </row>
    <row r="80" spans="1:10" ht="12.75">
      <c r="A80" s="104"/>
      <c r="B80" s="127"/>
      <c r="C80" s="104"/>
      <c r="D80" s="104"/>
      <c r="E80" s="104"/>
      <c r="F80" s="104"/>
      <c r="G80" s="104"/>
      <c r="H80" s="104"/>
      <c r="I80" s="104"/>
      <c r="J80" s="104"/>
    </row>
    <row r="81" spans="1:10" ht="12.75">
      <c r="A81" s="104"/>
      <c r="B81" s="127"/>
      <c r="C81" s="104"/>
      <c r="D81" s="104"/>
      <c r="E81" s="104"/>
      <c r="F81" s="104"/>
      <c r="G81" s="104"/>
      <c r="H81" s="104"/>
      <c r="I81" s="104"/>
      <c r="J81" s="104"/>
    </row>
    <row r="82" spans="1:10" ht="12.75">
      <c r="A82" s="104"/>
      <c r="B82" s="127"/>
      <c r="C82" s="104"/>
      <c r="D82" s="104"/>
      <c r="E82" s="104"/>
      <c r="F82" s="104"/>
      <c r="G82" s="104"/>
      <c r="H82" s="104"/>
      <c r="I82" s="104"/>
      <c r="J82" s="104"/>
    </row>
    <row r="83" spans="1:10" ht="12.75">
      <c r="A83" s="104"/>
      <c r="B83" s="127"/>
      <c r="C83" s="104"/>
      <c r="D83" s="104"/>
      <c r="E83" s="104"/>
      <c r="F83" s="104"/>
      <c r="G83" s="104"/>
      <c r="H83" s="104"/>
      <c r="I83" s="104"/>
      <c r="J83" s="104"/>
    </row>
    <row r="84" spans="1:10" ht="12.75">
      <c r="A84" s="104"/>
      <c r="B84" s="127"/>
      <c r="C84" s="104"/>
      <c r="D84" s="104"/>
      <c r="E84" s="104"/>
      <c r="F84" s="104"/>
      <c r="G84" s="104"/>
      <c r="H84" s="104"/>
      <c r="I84" s="104"/>
      <c r="J84" s="104"/>
    </row>
    <row r="85" spans="1:10" ht="12.75">
      <c r="A85" s="104"/>
      <c r="B85" s="127"/>
      <c r="C85" s="104"/>
      <c r="D85" s="104"/>
      <c r="E85" s="104"/>
      <c r="F85" s="104"/>
      <c r="G85" s="104"/>
      <c r="H85" s="104"/>
      <c r="I85" s="104"/>
      <c r="J85" s="104"/>
    </row>
    <row r="86" spans="1:10" ht="12.75">
      <c r="A86" s="104"/>
      <c r="B86" s="127"/>
      <c r="C86" s="104"/>
      <c r="D86" s="104"/>
      <c r="E86" s="104"/>
      <c r="F86" s="104"/>
      <c r="G86" s="104"/>
      <c r="H86" s="104"/>
      <c r="I86" s="104"/>
      <c r="J86" s="104"/>
    </row>
    <row r="87" spans="1:10" ht="12.75">
      <c r="A87" s="104"/>
      <c r="B87" s="127"/>
      <c r="C87" s="104"/>
      <c r="D87" s="104"/>
      <c r="E87" s="104"/>
      <c r="F87" s="104"/>
      <c r="G87" s="104"/>
      <c r="H87" s="104"/>
      <c r="I87" s="104"/>
      <c r="J87" s="104"/>
    </row>
    <row r="88" spans="1:10" ht="12.75">
      <c r="A88" s="104"/>
      <c r="B88" s="127"/>
      <c r="C88" s="104"/>
      <c r="D88" s="104"/>
      <c r="E88" s="104"/>
      <c r="F88" s="104"/>
      <c r="G88" s="104"/>
      <c r="H88" s="104"/>
      <c r="I88" s="104"/>
      <c r="J88" s="104"/>
    </row>
    <row r="89" spans="1:10" ht="12.75">
      <c r="A89" s="104"/>
      <c r="B89" s="127"/>
      <c r="C89" s="104"/>
      <c r="D89" s="104"/>
      <c r="E89" s="104"/>
      <c r="F89" s="104"/>
      <c r="G89" s="104"/>
      <c r="H89" s="104"/>
      <c r="I89" s="104"/>
      <c r="J89" s="104"/>
    </row>
    <row r="90" spans="1:10" ht="12.75">
      <c r="A90" s="104"/>
      <c r="B90" s="127"/>
      <c r="C90" s="104"/>
      <c r="D90" s="104"/>
      <c r="E90" s="104"/>
      <c r="F90" s="104"/>
      <c r="G90" s="104"/>
      <c r="H90" s="104"/>
      <c r="I90" s="104"/>
      <c r="J90" s="104"/>
    </row>
    <row r="91" spans="1:10" ht="12.75">
      <c r="A91" s="104"/>
      <c r="B91" s="127"/>
      <c r="C91" s="104"/>
      <c r="D91" s="104"/>
      <c r="E91" s="104"/>
      <c r="F91" s="104"/>
      <c r="G91" s="104"/>
      <c r="H91" s="104"/>
      <c r="I91" s="104"/>
      <c r="J91" s="104"/>
    </row>
    <row r="92" spans="1:10" ht="12.75">
      <c r="A92" s="104"/>
      <c r="B92" s="127"/>
      <c r="C92" s="104"/>
      <c r="D92" s="104"/>
      <c r="E92" s="104"/>
      <c r="F92" s="104"/>
      <c r="G92" s="104"/>
      <c r="H92" s="104"/>
      <c r="I92" s="104"/>
      <c r="J92" s="104"/>
    </row>
    <row r="93" spans="1:10" ht="12.75">
      <c r="A93" s="104"/>
      <c r="B93" s="127"/>
      <c r="C93" s="104"/>
      <c r="D93" s="104"/>
      <c r="E93" s="104"/>
      <c r="F93" s="104"/>
      <c r="G93" s="104"/>
      <c r="H93" s="104"/>
      <c r="I93" s="104"/>
      <c r="J93" s="104"/>
    </row>
    <row r="94" spans="1:10" ht="12.75">
      <c r="A94" s="104"/>
      <c r="B94" s="127"/>
      <c r="C94" s="104"/>
      <c r="D94" s="104"/>
      <c r="E94" s="104"/>
      <c r="F94" s="104"/>
      <c r="G94" s="104"/>
      <c r="H94" s="104"/>
      <c r="I94" s="104"/>
      <c r="J94" s="104"/>
    </row>
    <row r="95" spans="1:10" ht="12.75">
      <c r="A95" s="104"/>
      <c r="B95" s="127"/>
      <c r="C95" s="104"/>
      <c r="D95" s="104"/>
      <c r="E95" s="104"/>
      <c r="F95" s="104"/>
      <c r="G95" s="104"/>
      <c r="H95" s="104"/>
      <c r="I95" s="104"/>
      <c r="J95" s="104"/>
    </row>
    <row r="96" spans="1:10" ht="12.75">
      <c r="A96" s="104"/>
      <c r="B96" s="127"/>
      <c r="C96" s="104"/>
      <c r="D96" s="104"/>
      <c r="E96" s="104"/>
      <c r="F96" s="104"/>
      <c r="G96" s="104"/>
      <c r="H96" s="104"/>
      <c r="I96" s="104"/>
      <c r="J96" s="104"/>
    </row>
    <row r="97" spans="1:10" ht="12.75">
      <c r="A97" s="104"/>
      <c r="B97" s="127"/>
      <c r="C97" s="104"/>
      <c r="D97" s="104"/>
      <c r="E97" s="104"/>
      <c r="F97" s="104"/>
      <c r="G97" s="104"/>
      <c r="H97" s="104"/>
      <c r="I97" s="104"/>
      <c r="J97" s="104"/>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Q98"/>
  <sheetViews>
    <sheetView zoomScale="75" zoomScaleNormal="75" zoomScalePageLayoutView="75" workbookViewId="0" topLeftCell="A1">
      <pane xSplit="22005" topLeftCell="DN1" activePane="topLeft" state="split"/>
      <selection pane="topLeft" activeCell="A15" sqref="A15:A16"/>
      <selection pane="topRight" activeCell="DN1" sqref="DN1"/>
    </sheetView>
  </sheetViews>
  <sheetFormatPr defaultColWidth="81.7109375" defaultRowHeight="12.75"/>
  <cols>
    <col min="1" max="1" width="41.421875" style="2" customWidth="1"/>
    <col min="2" max="2" width="16.421875" style="58" customWidth="1"/>
    <col min="3" max="7" width="7.140625" style="1" customWidth="1"/>
    <col min="8" max="8" width="9.421875" style="1" customWidth="1"/>
    <col min="9" max="13" width="7.140625" style="47" customWidth="1"/>
    <col min="14" max="14" width="9.421875" style="50" customWidth="1"/>
    <col min="15" max="17" width="7.140625" style="51" customWidth="1"/>
    <col min="18" max="18" width="9.421875" style="50" customWidth="1"/>
    <col min="19" max="20" width="7.140625" style="1" customWidth="1"/>
    <col min="21" max="21" width="9.421875" style="50" customWidth="1"/>
    <col min="22" max="23" width="7.140625" style="51" customWidth="1"/>
    <col min="24" max="24" width="9.421875" style="50" customWidth="1"/>
    <col min="25" max="26" width="7.140625" style="51" customWidth="1"/>
    <col min="27" max="27" width="9.421875" style="50" customWidth="1"/>
    <col min="28" max="28" width="7.140625" style="1" customWidth="1"/>
    <col min="29" max="29" width="9.421875" style="1" customWidth="1"/>
    <col min="30" max="30" width="7.140625" style="1" customWidth="1"/>
    <col min="31" max="31" width="9.421875" style="52" customWidth="1"/>
    <col min="32" max="32" width="7.140625" style="47" customWidth="1"/>
    <col min="33" max="33" width="9.421875" style="1" customWidth="1"/>
    <col min="34" max="34" width="7.140625" style="1" customWidth="1"/>
    <col min="35" max="35" width="9.421875" style="47" customWidth="1"/>
    <col min="36" max="36" width="7.140625" style="47" customWidth="1"/>
    <col min="37" max="37" width="9.421875" style="53" customWidth="1"/>
    <col min="38" max="38" width="14.140625" style="54" customWidth="1"/>
    <col min="39" max="39" width="14.140625" style="1" customWidth="1"/>
    <col min="40" max="40" width="27.00390625" style="2" customWidth="1"/>
    <col min="41" max="41" width="16.421875" style="1" customWidth="1"/>
    <col min="42" max="44" width="7.140625" style="1" customWidth="1"/>
    <col min="45" max="45" width="9.421875" style="47" customWidth="1"/>
    <col min="46" max="48" width="7.140625" style="47" customWidth="1"/>
    <col min="49" max="49" width="9.421875" style="47" customWidth="1"/>
    <col min="50" max="52" width="7.140625" style="47" customWidth="1"/>
    <col min="53" max="53" width="9.421875" style="1" customWidth="1"/>
    <col min="54" max="56" width="7.140625" style="1" customWidth="1"/>
    <col min="57" max="57" width="9.421875" style="1" customWidth="1"/>
    <col min="58" max="60" width="7.140625" style="1" customWidth="1"/>
    <col min="61" max="61" width="9.421875" style="1" customWidth="1"/>
    <col min="62" max="67" width="3.421875" style="1" customWidth="1"/>
    <col min="68" max="68" width="9.421875" style="1" customWidth="1"/>
    <col min="69" max="69" width="14.140625" style="56" customWidth="1"/>
    <col min="70" max="70" width="14.140625" style="57" customWidth="1"/>
    <col min="71" max="71" width="18.8515625" style="1" customWidth="1"/>
    <col min="72" max="72" width="23.7109375" style="2" customWidth="1"/>
    <col min="73" max="73" width="14.140625" style="1" customWidth="1"/>
    <col min="74" max="74" width="7.140625" style="1" customWidth="1"/>
    <col min="75" max="75" width="9.421875" style="1" customWidth="1"/>
    <col min="76" max="76" width="7.140625" style="1" customWidth="1"/>
    <col min="77" max="77" width="9.421875" style="1" customWidth="1"/>
    <col min="78" max="82" width="7.140625" style="1" customWidth="1"/>
    <col min="83" max="83" width="9.421875" style="1" customWidth="1"/>
    <col min="84" max="88" width="7.140625" style="1" customWidth="1"/>
    <col min="89" max="89" width="9.421875" style="1" customWidth="1"/>
    <col min="90" max="94" width="7.140625" style="1" customWidth="1"/>
    <col min="95" max="95" width="9.421875" style="1" customWidth="1"/>
    <col min="96" max="96" width="7.140625" style="1" customWidth="1"/>
    <col min="97" max="97" width="9.421875" style="1" customWidth="1"/>
    <col min="98" max="98" width="7.140625" style="1" customWidth="1"/>
    <col min="99" max="99" width="9.421875" style="1" customWidth="1"/>
    <col min="100" max="100" width="7.140625" style="1" customWidth="1"/>
    <col min="101" max="101" width="9.421875" style="1" customWidth="1"/>
    <col min="102" max="102" width="7.140625" style="1" customWidth="1"/>
    <col min="103" max="103" width="9.421875" style="1" customWidth="1"/>
    <col min="104" max="105" width="14.140625" style="1" customWidth="1"/>
    <col min="106" max="106" width="26.00390625" style="1" customWidth="1"/>
    <col min="107" max="107" width="40.7109375" style="2" bestFit="1" customWidth="1"/>
    <col min="108" max="108" width="18.8515625" style="1" customWidth="1"/>
    <col min="109" max="109" width="20.140625" style="1" customWidth="1"/>
    <col min="110" max="115" width="3.421875" style="1" customWidth="1"/>
    <col min="116" max="16384" width="81.7109375" style="1" customWidth="1"/>
  </cols>
  <sheetData>
    <row r="1" spans="1:108" ht="81" customHeight="1">
      <c r="A1" s="283" t="s">
        <v>82</v>
      </c>
      <c r="B1" s="284"/>
      <c r="C1" s="292" t="s">
        <v>83</v>
      </c>
      <c r="D1" s="293"/>
      <c r="E1" s="293"/>
      <c r="F1" s="293"/>
      <c r="G1" s="293"/>
      <c r="H1" s="293"/>
      <c r="I1" s="293"/>
      <c r="J1" s="293"/>
      <c r="K1" s="293"/>
      <c r="L1" s="293"/>
      <c r="M1" s="293"/>
      <c r="N1" s="293"/>
      <c r="O1" s="293"/>
      <c r="P1" s="293"/>
      <c r="Q1" s="293"/>
      <c r="R1" s="293"/>
      <c r="S1" s="293"/>
      <c r="T1" s="293"/>
      <c r="U1" s="294"/>
      <c r="V1" s="301" t="s">
        <v>84</v>
      </c>
      <c r="W1" s="302"/>
      <c r="X1" s="302"/>
      <c r="Y1" s="302"/>
      <c r="Z1" s="302"/>
      <c r="AA1" s="302"/>
      <c r="AB1" s="302"/>
      <c r="AC1" s="303"/>
      <c r="AD1" s="292" t="s">
        <v>85</v>
      </c>
      <c r="AE1" s="293"/>
      <c r="AF1" s="293"/>
      <c r="AG1" s="293"/>
      <c r="AH1" s="293"/>
      <c r="AI1" s="293"/>
      <c r="AJ1" s="293"/>
      <c r="AK1" s="300"/>
      <c r="AL1" s="304" t="s">
        <v>8</v>
      </c>
      <c r="AM1" s="306" t="s">
        <v>86</v>
      </c>
      <c r="AN1" s="283" t="s">
        <v>82</v>
      </c>
      <c r="AO1" s="284"/>
      <c r="AP1" s="289" t="s">
        <v>87</v>
      </c>
      <c r="AQ1" s="290"/>
      <c r="AR1" s="290"/>
      <c r="AS1" s="290"/>
      <c r="AT1" s="290"/>
      <c r="AU1" s="290"/>
      <c r="AV1" s="290"/>
      <c r="AW1" s="290"/>
      <c r="AX1" s="290"/>
      <c r="AY1" s="290"/>
      <c r="AZ1" s="290"/>
      <c r="BA1" s="291"/>
      <c r="BB1" s="292" t="s">
        <v>11</v>
      </c>
      <c r="BC1" s="293"/>
      <c r="BD1" s="293"/>
      <c r="BE1" s="293"/>
      <c r="BF1" s="293"/>
      <c r="BG1" s="293"/>
      <c r="BH1" s="293"/>
      <c r="BI1" s="293"/>
      <c r="BJ1" s="293"/>
      <c r="BK1" s="293"/>
      <c r="BL1" s="293"/>
      <c r="BM1" s="293"/>
      <c r="BN1" s="293"/>
      <c r="BO1" s="300"/>
      <c r="BP1" s="294"/>
      <c r="BQ1" s="295" t="s">
        <v>12</v>
      </c>
      <c r="BR1" s="276" t="s">
        <v>13</v>
      </c>
      <c r="BS1" s="178" t="s">
        <v>14</v>
      </c>
      <c r="BT1" s="283" t="s">
        <v>82</v>
      </c>
      <c r="BU1" s="284"/>
      <c r="BV1" s="289" t="s">
        <v>15</v>
      </c>
      <c r="BW1" s="290"/>
      <c r="BX1" s="290"/>
      <c r="BY1" s="291"/>
      <c r="BZ1" s="292" t="s">
        <v>16</v>
      </c>
      <c r="CA1" s="293"/>
      <c r="CB1" s="293"/>
      <c r="CC1" s="293"/>
      <c r="CD1" s="293"/>
      <c r="CE1" s="293"/>
      <c r="CF1" s="293"/>
      <c r="CG1" s="293"/>
      <c r="CH1" s="293"/>
      <c r="CI1" s="293"/>
      <c r="CJ1" s="293"/>
      <c r="CK1" s="293"/>
      <c r="CL1" s="293"/>
      <c r="CM1" s="293"/>
      <c r="CN1" s="293"/>
      <c r="CO1" s="293"/>
      <c r="CP1" s="293"/>
      <c r="CQ1" s="294"/>
      <c r="CR1" s="292" t="s">
        <v>17</v>
      </c>
      <c r="CS1" s="293"/>
      <c r="CT1" s="293"/>
      <c r="CU1" s="293"/>
      <c r="CV1" s="293"/>
      <c r="CW1" s="293"/>
      <c r="CX1" s="293"/>
      <c r="CY1" s="294"/>
      <c r="CZ1" s="295" t="s">
        <v>18</v>
      </c>
      <c r="DA1" s="276" t="s">
        <v>88</v>
      </c>
      <c r="DB1" s="279" t="s">
        <v>20</v>
      </c>
      <c r="DC1" s="282" t="s">
        <v>21</v>
      </c>
      <c r="DD1" s="351"/>
    </row>
    <row r="2" spans="1:108" s="2" customFormat="1" ht="70.5" customHeight="1">
      <c r="A2" s="285"/>
      <c r="B2" s="286"/>
      <c r="C2" s="182" t="s">
        <v>25</v>
      </c>
      <c r="D2" s="183"/>
      <c r="E2" s="183"/>
      <c r="F2" s="183"/>
      <c r="G2" s="183"/>
      <c r="H2" s="171" t="s">
        <v>23</v>
      </c>
      <c r="I2" s="175" t="s">
        <v>26</v>
      </c>
      <c r="J2" s="175"/>
      <c r="K2" s="175"/>
      <c r="L2" s="175"/>
      <c r="M2" s="175"/>
      <c r="N2" s="171" t="s">
        <v>23</v>
      </c>
      <c r="O2" s="175" t="s">
        <v>89</v>
      </c>
      <c r="P2" s="175"/>
      <c r="Q2" s="175"/>
      <c r="R2" s="171" t="s">
        <v>23</v>
      </c>
      <c r="S2" s="175" t="s">
        <v>24</v>
      </c>
      <c r="T2" s="175"/>
      <c r="U2" s="181" t="s">
        <v>23</v>
      </c>
      <c r="V2" s="182" t="s">
        <v>27</v>
      </c>
      <c r="W2" s="183"/>
      <c r="X2" s="171" t="s">
        <v>23</v>
      </c>
      <c r="Y2" s="183" t="s">
        <v>28</v>
      </c>
      <c r="Z2" s="183"/>
      <c r="AA2" s="171" t="s">
        <v>23</v>
      </c>
      <c r="AB2" s="175" t="s">
        <v>29</v>
      </c>
      <c r="AC2" s="181" t="s">
        <v>23</v>
      </c>
      <c r="AD2" s="184" t="s">
        <v>30</v>
      </c>
      <c r="AE2" s="171" t="s">
        <v>23</v>
      </c>
      <c r="AF2" s="171" t="s">
        <v>31</v>
      </c>
      <c r="AG2" s="171" t="s">
        <v>23</v>
      </c>
      <c r="AH2" s="185" t="s">
        <v>32</v>
      </c>
      <c r="AI2" s="171" t="s">
        <v>23</v>
      </c>
      <c r="AJ2" s="171" t="s">
        <v>33</v>
      </c>
      <c r="AK2" s="172" t="s">
        <v>23</v>
      </c>
      <c r="AL2" s="305"/>
      <c r="AM2" s="307"/>
      <c r="AN2" s="285"/>
      <c r="AO2" s="286"/>
      <c r="AP2" s="173" t="s">
        <v>34</v>
      </c>
      <c r="AQ2" s="174"/>
      <c r="AR2" s="174"/>
      <c r="AS2" s="266" t="s">
        <v>23</v>
      </c>
      <c r="AT2" s="174" t="s">
        <v>35</v>
      </c>
      <c r="AU2" s="174"/>
      <c r="AV2" s="174"/>
      <c r="AW2" s="257" t="s">
        <v>23</v>
      </c>
      <c r="AX2" s="175" t="s">
        <v>24</v>
      </c>
      <c r="AY2" s="175"/>
      <c r="AZ2" s="175"/>
      <c r="BA2" s="248" t="s">
        <v>23</v>
      </c>
      <c r="BB2" s="173" t="s">
        <v>34</v>
      </c>
      <c r="BC2" s="174"/>
      <c r="BD2" s="174"/>
      <c r="BE2" s="257" t="s">
        <v>23</v>
      </c>
      <c r="BF2" s="200" t="s">
        <v>35</v>
      </c>
      <c r="BG2" s="200"/>
      <c r="BH2" s="200"/>
      <c r="BI2" s="257" t="s">
        <v>23</v>
      </c>
      <c r="BJ2" s="270" t="s">
        <v>24</v>
      </c>
      <c r="BK2" s="271"/>
      <c r="BL2" s="271"/>
      <c r="BM2" s="271"/>
      <c r="BN2" s="271"/>
      <c r="BO2" s="272"/>
      <c r="BP2" s="248" t="s">
        <v>23</v>
      </c>
      <c r="BQ2" s="296"/>
      <c r="BR2" s="277"/>
      <c r="BS2" s="179"/>
      <c r="BT2" s="285"/>
      <c r="BU2" s="286"/>
      <c r="BV2" s="297" t="s">
        <v>36</v>
      </c>
      <c r="BW2" s="171" t="s">
        <v>23</v>
      </c>
      <c r="BX2" s="171" t="s">
        <v>37</v>
      </c>
      <c r="BY2" s="181" t="s">
        <v>23</v>
      </c>
      <c r="BZ2" s="260" t="s">
        <v>90</v>
      </c>
      <c r="CA2" s="261"/>
      <c r="CB2" s="261"/>
      <c r="CC2" s="261"/>
      <c r="CD2" s="262"/>
      <c r="CE2" s="171" t="s">
        <v>23</v>
      </c>
      <c r="CF2" s="270" t="s">
        <v>91</v>
      </c>
      <c r="CG2" s="271"/>
      <c r="CH2" s="271"/>
      <c r="CI2" s="271"/>
      <c r="CJ2" s="272"/>
      <c r="CK2" s="171" t="s">
        <v>23</v>
      </c>
      <c r="CL2" s="270" t="s">
        <v>24</v>
      </c>
      <c r="CM2" s="271"/>
      <c r="CN2" s="271"/>
      <c r="CO2" s="271"/>
      <c r="CP2" s="272"/>
      <c r="CQ2" s="181" t="s">
        <v>23</v>
      </c>
      <c r="CR2" s="254" t="s">
        <v>92</v>
      </c>
      <c r="CS2" s="257" t="s">
        <v>23</v>
      </c>
      <c r="CT2" s="257" t="s">
        <v>93</v>
      </c>
      <c r="CU2" s="257" t="s">
        <v>23</v>
      </c>
      <c r="CV2" s="245" t="s">
        <v>94</v>
      </c>
      <c r="CW2" s="257" t="s">
        <v>23</v>
      </c>
      <c r="CX2" s="245" t="s">
        <v>95</v>
      </c>
      <c r="CY2" s="248" t="s">
        <v>23</v>
      </c>
      <c r="CZ2" s="296"/>
      <c r="DA2" s="277"/>
      <c r="DB2" s="280"/>
      <c r="DC2" s="251" t="s">
        <v>96</v>
      </c>
      <c r="DD2" s="352" t="s">
        <v>44</v>
      </c>
    </row>
    <row r="3" spans="1:108" s="2" customFormat="1" ht="27.75" customHeight="1">
      <c r="A3" s="285"/>
      <c r="B3" s="286"/>
      <c r="C3" s="182"/>
      <c r="D3" s="183"/>
      <c r="E3" s="183"/>
      <c r="F3" s="183"/>
      <c r="G3" s="183"/>
      <c r="H3" s="171"/>
      <c r="I3" s="175"/>
      <c r="J3" s="175"/>
      <c r="K3" s="175"/>
      <c r="L3" s="175"/>
      <c r="M3" s="175"/>
      <c r="N3" s="171"/>
      <c r="O3" s="175"/>
      <c r="P3" s="175"/>
      <c r="Q3" s="175"/>
      <c r="R3" s="171"/>
      <c r="S3" s="175"/>
      <c r="T3" s="175"/>
      <c r="U3" s="181"/>
      <c r="V3" s="182"/>
      <c r="W3" s="183"/>
      <c r="X3" s="171"/>
      <c r="Y3" s="183"/>
      <c r="Z3" s="183"/>
      <c r="AA3" s="171"/>
      <c r="AB3" s="175"/>
      <c r="AC3" s="181"/>
      <c r="AD3" s="184"/>
      <c r="AE3" s="171"/>
      <c r="AF3" s="171"/>
      <c r="AG3" s="171"/>
      <c r="AH3" s="185"/>
      <c r="AI3" s="171"/>
      <c r="AJ3" s="171"/>
      <c r="AK3" s="172"/>
      <c r="AL3" s="305"/>
      <c r="AM3" s="307"/>
      <c r="AN3" s="285"/>
      <c r="AO3" s="286"/>
      <c r="AP3" s="173"/>
      <c r="AQ3" s="174"/>
      <c r="AR3" s="174"/>
      <c r="AS3" s="267"/>
      <c r="AT3" s="174"/>
      <c r="AU3" s="174"/>
      <c r="AV3" s="174"/>
      <c r="AW3" s="258"/>
      <c r="AX3" s="175"/>
      <c r="AY3" s="175"/>
      <c r="AZ3" s="175"/>
      <c r="BA3" s="249"/>
      <c r="BB3" s="3" t="s">
        <v>45</v>
      </c>
      <c r="BC3" s="4"/>
      <c r="BD3" s="5" t="s">
        <v>46</v>
      </c>
      <c r="BE3" s="258"/>
      <c r="BF3" s="5" t="s">
        <v>45</v>
      </c>
      <c r="BG3" s="4"/>
      <c r="BH3" s="5" t="s">
        <v>46</v>
      </c>
      <c r="BI3" s="258"/>
      <c r="BJ3" s="167" t="s">
        <v>45</v>
      </c>
      <c r="BK3" s="169"/>
      <c r="BL3" s="269"/>
      <c r="BM3" s="213"/>
      <c r="BN3" s="167" t="s">
        <v>46</v>
      </c>
      <c r="BO3" s="169"/>
      <c r="BP3" s="249"/>
      <c r="BQ3" s="296"/>
      <c r="BR3" s="277"/>
      <c r="BS3" s="179"/>
      <c r="BT3" s="285"/>
      <c r="BU3" s="286"/>
      <c r="BV3" s="298"/>
      <c r="BW3" s="171"/>
      <c r="BX3" s="171"/>
      <c r="BY3" s="181"/>
      <c r="BZ3" s="263"/>
      <c r="CA3" s="264"/>
      <c r="CB3" s="264"/>
      <c r="CC3" s="264"/>
      <c r="CD3" s="265"/>
      <c r="CE3" s="171"/>
      <c r="CF3" s="273"/>
      <c r="CG3" s="274"/>
      <c r="CH3" s="274"/>
      <c r="CI3" s="274"/>
      <c r="CJ3" s="275"/>
      <c r="CK3" s="171"/>
      <c r="CL3" s="273"/>
      <c r="CM3" s="274"/>
      <c r="CN3" s="274"/>
      <c r="CO3" s="274"/>
      <c r="CP3" s="275"/>
      <c r="CQ3" s="181"/>
      <c r="CR3" s="255"/>
      <c r="CS3" s="258"/>
      <c r="CT3" s="258"/>
      <c r="CU3" s="258"/>
      <c r="CV3" s="246"/>
      <c r="CW3" s="258"/>
      <c r="CX3" s="246"/>
      <c r="CY3" s="249"/>
      <c r="CZ3" s="296"/>
      <c r="DA3" s="277"/>
      <c r="DB3" s="280"/>
      <c r="DC3" s="252"/>
      <c r="DD3" s="353"/>
    </row>
    <row r="4" spans="1:108" s="2" customFormat="1" ht="27.75" customHeight="1">
      <c r="A4" s="287"/>
      <c r="B4" s="288"/>
      <c r="C4" s="182"/>
      <c r="D4" s="183"/>
      <c r="E4" s="183"/>
      <c r="F4" s="183"/>
      <c r="G4" s="183"/>
      <c r="H4" s="171"/>
      <c r="I4" s="175"/>
      <c r="J4" s="175"/>
      <c r="K4" s="175"/>
      <c r="L4" s="175"/>
      <c r="M4" s="175"/>
      <c r="N4" s="171"/>
      <c r="O4" s="175"/>
      <c r="P4" s="175"/>
      <c r="Q4" s="175"/>
      <c r="R4" s="171"/>
      <c r="S4" s="175"/>
      <c r="T4" s="175"/>
      <c r="U4" s="181"/>
      <c r="V4" s="182"/>
      <c r="W4" s="183"/>
      <c r="X4" s="171"/>
      <c r="Y4" s="183"/>
      <c r="Z4" s="183"/>
      <c r="AA4" s="171"/>
      <c r="AB4" s="175"/>
      <c r="AC4" s="181"/>
      <c r="AD4" s="184"/>
      <c r="AE4" s="171"/>
      <c r="AF4" s="171"/>
      <c r="AG4" s="171"/>
      <c r="AH4" s="185"/>
      <c r="AI4" s="171"/>
      <c r="AJ4" s="171"/>
      <c r="AK4" s="172"/>
      <c r="AL4" s="305"/>
      <c r="AM4" s="308"/>
      <c r="AN4" s="287"/>
      <c r="AO4" s="288"/>
      <c r="AP4" s="6" t="s">
        <v>54</v>
      </c>
      <c r="AQ4" s="4" t="s">
        <v>97</v>
      </c>
      <c r="AR4" s="4" t="s">
        <v>56</v>
      </c>
      <c r="AS4" s="268"/>
      <c r="AT4" s="4" t="s">
        <v>54</v>
      </c>
      <c r="AU4" s="4" t="s">
        <v>97</v>
      </c>
      <c r="AV4" s="4" t="s">
        <v>56</v>
      </c>
      <c r="AW4" s="259"/>
      <c r="AX4" s="4" t="s">
        <v>54</v>
      </c>
      <c r="AY4" s="4" t="s">
        <v>97</v>
      </c>
      <c r="AZ4" s="4" t="s">
        <v>56</v>
      </c>
      <c r="BA4" s="250"/>
      <c r="BB4" s="6" t="s">
        <v>48</v>
      </c>
      <c r="BC4" s="4" t="s">
        <v>49</v>
      </c>
      <c r="BD4" s="4" t="s">
        <v>50</v>
      </c>
      <c r="BE4" s="259"/>
      <c r="BF4" s="4" t="s">
        <v>48</v>
      </c>
      <c r="BG4" s="4" t="s">
        <v>49</v>
      </c>
      <c r="BH4" s="4" t="s">
        <v>50</v>
      </c>
      <c r="BI4" s="259"/>
      <c r="BJ4" s="4" t="s">
        <v>48</v>
      </c>
      <c r="BK4" s="4" t="s">
        <v>49</v>
      </c>
      <c r="BL4" s="4" t="s">
        <v>50</v>
      </c>
      <c r="BM4" s="4" t="s">
        <v>51</v>
      </c>
      <c r="BN4" s="4" t="s">
        <v>52</v>
      </c>
      <c r="BO4" s="4" t="s">
        <v>53</v>
      </c>
      <c r="BP4" s="250"/>
      <c r="BQ4" s="296"/>
      <c r="BR4" s="278"/>
      <c r="BS4" s="179"/>
      <c r="BT4" s="287"/>
      <c r="BU4" s="288"/>
      <c r="BV4" s="299"/>
      <c r="BW4" s="171"/>
      <c r="BX4" s="171"/>
      <c r="BY4" s="181"/>
      <c r="BZ4" s="6" t="s">
        <v>54</v>
      </c>
      <c r="CA4" s="4" t="s">
        <v>97</v>
      </c>
      <c r="CB4" s="4" t="s">
        <v>56</v>
      </c>
      <c r="CC4" s="4" t="s">
        <v>58</v>
      </c>
      <c r="CD4" s="4" t="s">
        <v>59</v>
      </c>
      <c r="CE4" s="172"/>
      <c r="CF4" s="4" t="s">
        <v>54</v>
      </c>
      <c r="CG4" s="4" t="s">
        <v>97</v>
      </c>
      <c r="CH4" s="4" t="s">
        <v>56</v>
      </c>
      <c r="CI4" s="4" t="s">
        <v>58</v>
      </c>
      <c r="CJ4" s="4" t="s">
        <v>59</v>
      </c>
      <c r="CK4" s="172"/>
      <c r="CL4" s="4" t="s">
        <v>54</v>
      </c>
      <c r="CM4" s="4" t="s">
        <v>97</v>
      </c>
      <c r="CN4" s="4" t="s">
        <v>56</v>
      </c>
      <c r="CO4" s="4" t="s">
        <v>58</v>
      </c>
      <c r="CP4" s="4" t="s">
        <v>59</v>
      </c>
      <c r="CQ4" s="181"/>
      <c r="CR4" s="256"/>
      <c r="CS4" s="259"/>
      <c r="CT4" s="259"/>
      <c r="CU4" s="259"/>
      <c r="CV4" s="247"/>
      <c r="CW4" s="259"/>
      <c r="CX4" s="247"/>
      <c r="CY4" s="250"/>
      <c r="CZ4" s="296"/>
      <c r="DA4" s="278"/>
      <c r="DB4" s="281"/>
      <c r="DC4" s="253"/>
      <c r="DD4" s="354"/>
    </row>
    <row r="5" spans="1:108" ht="27.75" customHeight="1">
      <c r="A5" s="230" t="s">
        <v>137</v>
      </c>
      <c r="B5" s="59" t="s">
        <v>60</v>
      </c>
      <c r="C5" s="153">
        <v>3</v>
      </c>
      <c r="D5" s="154"/>
      <c r="E5" s="154"/>
      <c r="F5" s="154"/>
      <c r="G5" s="154"/>
      <c r="H5" s="8">
        <f>SUM(C5*5)</f>
        <v>15</v>
      </c>
      <c r="I5" s="154">
        <v>2</v>
      </c>
      <c r="J5" s="154"/>
      <c r="K5" s="154"/>
      <c r="L5" s="154"/>
      <c r="M5" s="154"/>
      <c r="N5" s="8">
        <f>SUM(I5*5)</f>
        <v>10</v>
      </c>
      <c r="O5" s="154">
        <v>3</v>
      </c>
      <c r="P5" s="154"/>
      <c r="Q5" s="154"/>
      <c r="R5" s="8">
        <f>SUM(O5*5)</f>
        <v>15</v>
      </c>
      <c r="S5" s="154">
        <v>2</v>
      </c>
      <c r="T5" s="154"/>
      <c r="U5" s="10">
        <f>SUM(S5*10)</f>
        <v>20</v>
      </c>
      <c r="V5" s="153"/>
      <c r="W5" s="154"/>
      <c r="X5" s="8">
        <f>SUM(V5*10)</f>
        <v>0</v>
      </c>
      <c r="Y5" s="154"/>
      <c r="Z5" s="154"/>
      <c r="AA5" s="8">
        <f>SUM(Y5*10)</f>
        <v>0</v>
      </c>
      <c r="AB5" s="8"/>
      <c r="AC5" s="10">
        <f>SUM(AB5*15)</f>
        <v>0</v>
      </c>
      <c r="AD5" s="11" t="s">
        <v>68</v>
      </c>
      <c r="AE5" s="12">
        <f>IF(AD5="A1",30,IF(AD5="A2",20,""))</f>
        <v>20</v>
      </c>
      <c r="AF5" s="13" t="str">
        <f>IF(AD5="","",AD5)</f>
        <v>A2</v>
      </c>
      <c r="AG5" s="14"/>
      <c r="AH5" s="13" t="str">
        <f>IF(AF5="","",AF5)</f>
        <v>A2</v>
      </c>
      <c r="AI5" s="14"/>
      <c r="AJ5" s="13" t="str">
        <f>IF(AH5="","",AH5)</f>
        <v>A2</v>
      </c>
      <c r="AK5" s="15"/>
      <c r="AL5" s="16">
        <f>SUM(H5,N5,R5,U5,X5,AA5,AC5,AE5)</f>
        <v>80</v>
      </c>
      <c r="AM5" s="243">
        <f>SUM(AL5,AL6)</f>
        <v>318</v>
      </c>
      <c r="AN5" s="230" t="s">
        <v>137</v>
      </c>
      <c r="AO5" s="59" t="s">
        <v>61</v>
      </c>
      <c r="AP5" s="18">
        <v>1</v>
      </c>
      <c r="AQ5" s="8">
        <v>1</v>
      </c>
      <c r="AR5" s="8">
        <v>2</v>
      </c>
      <c r="AS5" s="8">
        <f>SUM(AP5:AR5)</f>
        <v>4</v>
      </c>
      <c r="AT5" s="8">
        <v>2</v>
      </c>
      <c r="AU5" s="8">
        <v>4</v>
      </c>
      <c r="AV5" s="8">
        <v>4</v>
      </c>
      <c r="AW5" s="8">
        <f>SUM(AT5:AV5)</f>
        <v>10</v>
      </c>
      <c r="AX5" s="8"/>
      <c r="AY5" s="8"/>
      <c r="AZ5" s="8">
        <v>2</v>
      </c>
      <c r="BA5" s="8">
        <f>SUM(AX5:AZ5)*3</f>
        <v>6</v>
      </c>
      <c r="BB5" s="19">
        <v>2</v>
      </c>
      <c r="BC5" s="14"/>
      <c r="BD5" s="20">
        <v>5</v>
      </c>
      <c r="BE5" s="8">
        <f>SUM(BB5*2+BD5*2)</f>
        <v>14</v>
      </c>
      <c r="BF5" s="8">
        <v>2</v>
      </c>
      <c r="BG5" s="14"/>
      <c r="BH5" s="8">
        <v>5</v>
      </c>
      <c r="BI5" s="8">
        <f>SUM(BF5*2+BH5*2)</f>
        <v>14</v>
      </c>
      <c r="BJ5" s="149">
        <v>2</v>
      </c>
      <c r="BK5" s="150"/>
      <c r="BL5" s="151"/>
      <c r="BM5" s="152"/>
      <c r="BN5" s="149">
        <v>4</v>
      </c>
      <c r="BO5" s="150"/>
      <c r="BP5" s="10">
        <f>SUM(BJ5*2.5+BN5*2.5)</f>
        <v>15</v>
      </c>
      <c r="BQ5" s="60">
        <f aca="true" t="shared" si="0" ref="BQ5:BQ38">SUM(AS5,AW5,BA5,BE5,BI5,BP5)</f>
        <v>63</v>
      </c>
      <c r="BR5" s="129">
        <f>SUM(BQ5,BQ6)</f>
        <v>86</v>
      </c>
      <c r="BS5" s="220">
        <f>SUM(AM5,BR5)</f>
        <v>404</v>
      </c>
      <c r="BT5" s="230" t="s">
        <v>137</v>
      </c>
      <c r="BU5" s="59" t="s">
        <v>61</v>
      </c>
      <c r="BV5" s="21">
        <v>1</v>
      </c>
      <c r="BW5" s="12">
        <f>SUM(BV5*25)</f>
        <v>25</v>
      </c>
      <c r="BX5" s="12">
        <v>3</v>
      </c>
      <c r="BY5" s="25">
        <f>SUM(BX5*6)</f>
        <v>18</v>
      </c>
      <c r="BZ5" s="21"/>
      <c r="CA5" s="12">
        <v>4</v>
      </c>
      <c r="CB5" s="12">
        <v>2</v>
      </c>
      <c r="CC5" s="12">
        <v>2</v>
      </c>
      <c r="CD5" s="12">
        <v>1</v>
      </c>
      <c r="CE5" s="12">
        <f>SUM(BZ5*3+CA5*6+CB5*10+CC5*15+CD5*20)</f>
        <v>94</v>
      </c>
      <c r="CF5" s="12"/>
      <c r="CG5" s="12">
        <v>4</v>
      </c>
      <c r="CH5" s="12">
        <v>2</v>
      </c>
      <c r="CI5" s="12">
        <v>1</v>
      </c>
      <c r="CJ5" s="12">
        <v>1</v>
      </c>
      <c r="CK5" s="12">
        <f>SUM(CF5*3+CG5*6+CH5*10+CI5*15+CJ5*20)</f>
        <v>79</v>
      </c>
      <c r="CL5" s="12"/>
      <c r="CM5" s="12">
        <v>2</v>
      </c>
      <c r="CN5" s="12">
        <v>2</v>
      </c>
      <c r="CO5" s="12">
        <v>2</v>
      </c>
      <c r="CP5" s="12">
        <v>1</v>
      </c>
      <c r="CQ5" s="25">
        <f>SUM(CL5*5+CM5*9+CN5*13+CO5*15+CP5*20)</f>
        <v>94</v>
      </c>
      <c r="CR5" s="18"/>
      <c r="CS5" s="8"/>
      <c r="CT5" s="8"/>
      <c r="CU5" s="8"/>
      <c r="CV5" s="8"/>
      <c r="CW5" s="8"/>
      <c r="CX5" s="8"/>
      <c r="CY5" s="10"/>
      <c r="CZ5" s="23">
        <f>SUM(BW5,BY5,CE5,CK5,CQ5,CS5,CU5,CW5,CY5)</f>
        <v>310</v>
      </c>
      <c r="DA5" s="129">
        <f>SUM(CZ5,CZ6)</f>
        <v>470</v>
      </c>
      <c r="DB5" s="224">
        <f>SUM(DA5)</f>
        <v>470</v>
      </c>
      <c r="DC5" s="230" t="s">
        <v>137</v>
      </c>
      <c r="DD5" s="355">
        <f>SUM(BS5,DB5)</f>
        <v>874</v>
      </c>
    </row>
    <row r="6" spans="1:108" ht="27.75" customHeight="1">
      <c r="A6" s="235"/>
      <c r="B6" s="59" t="s">
        <v>62</v>
      </c>
      <c r="C6" s="18">
        <v>1</v>
      </c>
      <c r="D6" s="8">
        <v>5</v>
      </c>
      <c r="E6" s="8">
        <v>7</v>
      </c>
      <c r="F6" s="8"/>
      <c r="G6" s="8"/>
      <c r="H6" s="12">
        <f>IF(C6=0,0,IF(C6&gt;15,1,32-C6*2))+IF(D6=0,0,IF(D6&gt;15,1,32-D6*2))+IF(E6=0,0,IF(E6&gt;15,1,32-E6*2))+IF(F6=0,0,IF(F6&gt;15,1,32-F6*2))+IF(G6=0,0,IF(G6&gt;15,1,32-G6*2))</f>
        <v>70</v>
      </c>
      <c r="I6" s="8">
        <v>3</v>
      </c>
      <c r="J6" s="8">
        <v>10</v>
      </c>
      <c r="K6" s="8"/>
      <c r="L6" s="8"/>
      <c r="M6" s="8"/>
      <c r="N6" s="12">
        <f>IF(I6=0,0,IF(I6&gt;15,1,32-I6*2))+IF(J6=0,0,IF(J6&gt;15,1,32-J6*2))+IF(K6=0,0,IF(K6&gt;15,1,32-K6*2))+IF(L6=0,0,IF(L6&gt;15,1,32-L6*2))+IF(M6=0,0,IF(M6&gt;15,1,32-M6*2))</f>
        <v>38</v>
      </c>
      <c r="O6" s="24">
        <v>2</v>
      </c>
      <c r="P6" s="24">
        <v>10</v>
      </c>
      <c r="Q6" s="24">
        <v>17</v>
      </c>
      <c r="R6" s="12">
        <f>IF(O6=0,0,IF(O6&gt;15,1,32-O6*2))+IF(P6=0,0,IF(P6&gt;15,1,32-P6*2))+IF(Q6=0,0,IF(Q6&gt;15,1,32-Q6*2))</f>
        <v>41</v>
      </c>
      <c r="S6" s="24">
        <v>6</v>
      </c>
      <c r="T6" s="24">
        <v>34</v>
      </c>
      <c r="U6" s="25">
        <f>IF(S6=0,0,IF(S6&gt;20,1,42-S6*2))+IF(T6=0,0,IF(T6&gt;20,1,42-T6*2))</f>
        <v>31</v>
      </c>
      <c r="V6" s="18"/>
      <c r="W6" s="8"/>
      <c r="X6" s="12">
        <f>IF(V6=0,0,IF(V6&gt;5,1,18-V6*3))+IF(W6=0,0,IF(W6&gt;5,1,18-W6*3))</f>
        <v>0</v>
      </c>
      <c r="Y6" s="8"/>
      <c r="Z6" s="8"/>
      <c r="AA6" s="12">
        <f>IF(Y6=0,0,IF(Y6&gt;5,1,18-Y6*3))+IF(Z6=0,0,IF(Z6&gt;5,1,18-Z6*3))</f>
        <v>0</v>
      </c>
      <c r="AB6" s="8"/>
      <c r="AC6" s="25">
        <f>IF(AB6=0,0,IF(AB6&gt;10,1,33-AB6*3))</f>
        <v>0</v>
      </c>
      <c r="AD6" s="18">
        <v>2</v>
      </c>
      <c r="AE6" s="12">
        <f>IF(AD6=0,0,IF(AD6&gt;10,1,IF(AD5="A1",33-AD6*3,22-AD6*2)))</f>
        <v>18</v>
      </c>
      <c r="AF6" s="8">
        <v>2</v>
      </c>
      <c r="AG6" s="12">
        <f>IF(AF6=0,0,IF(AF6&gt;10,1,IF(AF5="A1",33-AF6*3,22-AF6*2)))</f>
        <v>18</v>
      </c>
      <c r="AH6" s="8">
        <v>2</v>
      </c>
      <c r="AI6" s="12">
        <f>IF(AH6=0,0,IF(AH6&gt;10,1,IF(AH5="A1",33-AH6*3,22-AH6*2)))</f>
        <v>18</v>
      </c>
      <c r="AJ6" s="8">
        <v>9</v>
      </c>
      <c r="AK6" s="22">
        <f>IF(AJ6=0,0,IF(AJ6&gt;10,1,IF(AJ5="A1",33-AJ6*3,22-AJ6*2)))</f>
        <v>4</v>
      </c>
      <c r="AL6" s="16">
        <f>SUM(H6,N6,R6,U6,X6,AA6,AC6,AE6,AG6,AI6,AK6)</f>
        <v>238</v>
      </c>
      <c r="AM6" s="244"/>
      <c r="AN6" s="235"/>
      <c r="AO6" s="59" t="s">
        <v>62</v>
      </c>
      <c r="AP6" s="18">
        <v>5</v>
      </c>
      <c r="AQ6" s="8">
        <v>5</v>
      </c>
      <c r="AR6" s="8">
        <v>3</v>
      </c>
      <c r="AS6" s="12">
        <f>IF(AP6=0,0,IF(AP6&gt;5,AP6,6-AP6*1))+IF(AQ6=0,0,IF(AQ6&gt;5,AQ6,6-AQ6*1))+IF(AR6=0,0,IF(AR6&gt;5,AR6,6-AR6*1))</f>
        <v>5</v>
      </c>
      <c r="AT6" s="12">
        <v>4</v>
      </c>
      <c r="AU6" s="12">
        <v>2</v>
      </c>
      <c r="AV6" s="12">
        <v>6</v>
      </c>
      <c r="AW6" s="12">
        <f>IF(AT6=0,0,IF(AT6&gt;5,AT6,6-AT6*1))+IF(AU6=0,0,IF(AU6&gt;5,AU6,6-AU6*1))+IF(AV6=0,0,IF(AV6&gt;5,AV6,6-AV6*1))</f>
        <v>12</v>
      </c>
      <c r="AX6" s="8"/>
      <c r="AY6" s="8"/>
      <c r="AZ6" s="8">
        <v>9</v>
      </c>
      <c r="BA6" s="12">
        <f>IF(AX6=0,0,IF(AX6&gt;10,AX6,11-AX6*1))+IF(AY6=0,0,IF(AY6&gt;10,AY6,11-AY6*1))+IF(AZ6=0,0,IF(AZ6&gt;10,AZ6,11-AZ6*1))</f>
        <v>2</v>
      </c>
      <c r="BB6" s="27"/>
      <c r="BC6" s="28">
        <v>1</v>
      </c>
      <c r="BD6" s="28"/>
      <c r="BE6" s="8">
        <f>SUM(BB6*5+BC6*3+BD6*1)</f>
        <v>3</v>
      </c>
      <c r="BF6" s="8"/>
      <c r="BG6" s="28"/>
      <c r="BH6" s="8">
        <v>1</v>
      </c>
      <c r="BI6" s="8">
        <f>SUM(BF6*5+BG6*3+BH6*1)</f>
        <v>1</v>
      </c>
      <c r="BJ6" s="8"/>
      <c r="BK6" s="8"/>
      <c r="BL6" s="28"/>
      <c r="BM6" s="28"/>
      <c r="BN6" s="8"/>
      <c r="BO6" s="9"/>
      <c r="BP6" s="10">
        <f>SUM(BJ6*15+BK6*13+BL6*11+BM6*9+BN6*7+BO6*5)</f>
        <v>0</v>
      </c>
      <c r="BQ6" s="60">
        <f t="shared" si="0"/>
        <v>23</v>
      </c>
      <c r="BR6" s="129"/>
      <c r="BS6" s="240"/>
      <c r="BT6" s="235"/>
      <c r="BU6" s="59" t="s">
        <v>62</v>
      </c>
      <c r="BV6" s="21">
        <v>7</v>
      </c>
      <c r="BW6" s="12">
        <f>IF(BV6=0,0,IF(BV6&gt;10,1,44-BV6*4))</f>
        <v>16</v>
      </c>
      <c r="BX6" s="12">
        <v>22</v>
      </c>
      <c r="BY6" s="25">
        <f>IF(BX6=0,0,IF(BX6=6,1,IF(BX6&gt;6,BX6,12-BX6*2)))</f>
        <v>22</v>
      </c>
      <c r="BZ6" s="21"/>
      <c r="CA6" s="12">
        <v>8</v>
      </c>
      <c r="CB6" s="12">
        <v>21</v>
      </c>
      <c r="CC6" s="12">
        <v>4</v>
      </c>
      <c r="CD6" s="12">
        <v>1</v>
      </c>
      <c r="CE6" s="12">
        <f>IF(BZ6=0,0,IF(BZ6&gt;5,BZ6,6-BZ6*1))+IF(CA6=0,0,IF(CA6&gt;5,CA6,12-CA6*2))+IF(CB6=0,0,IF(CB6&gt;5,CB6,18-CB6*3))+IF(CC6=0,0,IF(CC6&gt;5,CC6,24-CC6*4))+IF(CD6=0,0,IF(CD6&gt;5,CD6,24-CD6*4))</f>
        <v>57</v>
      </c>
      <c r="CF6" s="12"/>
      <c r="CG6" s="12"/>
      <c r="CH6" s="12">
        <v>2</v>
      </c>
      <c r="CI6" s="12"/>
      <c r="CJ6" s="12">
        <v>2</v>
      </c>
      <c r="CK6" s="12">
        <f>IF(CF6=0,0,IF(CF6&gt;5,CF6,6-CF6*1))+IF(CG6=0,0,IF(CG6&gt;5,CG6,12-CG6*2))+IF(CH6=0,0,IF(CH6&gt;5,CH6,18-CH6*3))+IF(CI6=0,0,IF(CI6&gt;5,CI6,24-CI6*4))+IF(CJ6=0,0,IF(CJ6&gt;5,CJ6,24-CJ6*4))</f>
        <v>28</v>
      </c>
      <c r="CL6" s="12"/>
      <c r="CM6" s="12"/>
      <c r="CN6" s="12">
        <v>5</v>
      </c>
      <c r="CO6" s="12">
        <v>8</v>
      </c>
      <c r="CP6" s="12">
        <v>4</v>
      </c>
      <c r="CQ6" s="25">
        <f>IF(CL6=0,0,IF(CL6&gt;10,CL6,11-CL6*1))+IF(CM6=0,0,IF(CM6&gt;10,CM6,22-CM6*2))+IF(CN6=0,0,IF(CN6&gt;10,CN6,33-CN6*3))+IF(CO6=0,0,IF(CO6&gt;8,CO6,28-CO6*3))+IF(CP6=0,0,IF(CP6&gt;6,CP6,35-CP6*5))</f>
        <v>37</v>
      </c>
      <c r="CR6" s="18"/>
      <c r="CS6" s="8"/>
      <c r="CT6" s="8"/>
      <c r="CU6" s="8"/>
      <c r="CV6" s="8"/>
      <c r="CW6" s="8"/>
      <c r="CX6" s="8"/>
      <c r="CY6" s="10"/>
      <c r="CZ6" s="23">
        <f>SUM(BW6,BY6,CE6,CK6,CQ6,CS6,CU6,CW6,CY6)</f>
        <v>160</v>
      </c>
      <c r="DA6" s="129"/>
      <c r="DB6" s="234"/>
      <c r="DC6" s="235"/>
      <c r="DD6" s="355"/>
    </row>
    <row r="7" spans="1:108" ht="27.75" customHeight="1">
      <c r="A7" s="230" t="s">
        <v>135</v>
      </c>
      <c r="B7" s="59" t="s">
        <v>60</v>
      </c>
      <c r="C7" s="153">
        <v>2</v>
      </c>
      <c r="D7" s="154"/>
      <c r="E7" s="154"/>
      <c r="F7" s="154"/>
      <c r="G7" s="154"/>
      <c r="H7" s="8">
        <f>SUM(C7*5)</f>
        <v>10</v>
      </c>
      <c r="I7" s="154">
        <v>2</v>
      </c>
      <c r="J7" s="154"/>
      <c r="K7" s="154"/>
      <c r="L7" s="154"/>
      <c r="M7" s="154"/>
      <c r="N7" s="8">
        <f>SUM(I7*5)</f>
        <v>10</v>
      </c>
      <c r="O7" s="154">
        <v>2</v>
      </c>
      <c r="P7" s="154"/>
      <c r="Q7" s="154"/>
      <c r="R7" s="8">
        <f>SUM(O7*5)</f>
        <v>10</v>
      </c>
      <c r="S7" s="154">
        <v>1</v>
      </c>
      <c r="T7" s="154"/>
      <c r="U7" s="10">
        <f>SUM(S7*10)</f>
        <v>10</v>
      </c>
      <c r="V7" s="153">
        <v>1</v>
      </c>
      <c r="W7" s="154"/>
      <c r="X7" s="8">
        <f>SUM(V7*10)</f>
        <v>10</v>
      </c>
      <c r="Y7" s="154">
        <v>1</v>
      </c>
      <c r="Z7" s="154"/>
      <c r="AA7" s="8">
        <f>SUM(Y7*10)</f>
        <v>10</v>
      </c>
      <c r="AB7" s="8">
        <v>1</v>
      </c>
      <c r="AC7" s="10">
        <f>SUM(AB7*15)</f>
        <v>15</v>
      </c>
      <c r="AD7" s="11"/>
      <c r="AE7" s="12">
        <f>IF(AD7="A1",30,IF(AD7="A2",25,""))</f>
      </c>
      <c r="AF7" s="13">
        <f>IF(AD7="","",AD7)</f>
      </c>
      <c r="AG7" s="14"/>
      <c r="AH7" s="13">
        <f>IF(AF7="","",AF7)</f>
      </c>
      <c r="AI7" s="14"/>
      <c r="AJ7" s="13">
        <f>IF(AH7="","",AH7)</f>
      </c>
      <c r="AK7" s="15"/>
      <c r="AL7" s="16">
        <f>SUM(H7,N7,R7,U7,X7,AA7,AC7,AE7)</f>
        <v>75</v>
      </c>
      <c r="AM7" s="228">
        <f>SUM(AL7,AL8)</f>
        <v>208</v>
      </c>
      <c r="AN7" s="230" t="s">
        <v>135</v>
      </c>
      <c r="AO7" s="59" t="s">
        <v>61</v>
      </c>
      <c r="AP7" s="18">
        <v>2</v>
      </c>
      <c r="AQ7" s="8">
        <v>1</v>
      </c>
      <c r="AR7" s="8">
        <v>1</v>
      </c>
      <c r="AS7" s="8">
        <f>SUM(AP7:AR7)</f>
        <v>4</v>
      </c>
      <c r="AT7" s="8">
        <v>2</v>
      </c>
      <c r="AU7" s="8">
        <v>1</v>
      </c>
      <c r="AV7" s="8">
        <v>1</v>
      </c>
      <c r="AW7" s="8">
        <f>SUM(AT7:AV7)</f>
        <v>4</v>
      </c>
      <c r="AX7" s="8">
        <v>1</v>
      </c>
      <c r="AY7" s="8"/>
      <c r="AZ7" s="8">
        <v>1</v>
      </c>
      <c r="BA7" s="8">
        <f>SUM(AX7:AZ7)*3</f>
        <v>6</v>
      </c>
      <c r="BB7" s="27">
        <v>2</v>
      </c>
      <c r="BC7" s="14"/>
      <c r="BD7" s="28">
        <v>6</v>
      </c>
      <c r="BE7" s="8">
        <f>SUM(BB7*2+BD7*2)</f>
        <v>16</v>
      </c>
      <c r="BF7" s="8">
        <v>2</v>
      </c>
      <c r="BG7" s="14"/>
      <c r="BH7" s="8">
        <v>5</v>
      </c>
      <c r="BI7" s="8">
        <f>SUM(BF7*2+BH7*2)</f>
        <v>14</v>
      </c>
      <c r="BJ7" s="149">
        <v>2</v>
      </c>
      <c r="BK7" s="150"/>
      <c r="BL7" s="151"/>
      <c r="BM7" s="152"/>
      <c r="BN7" s="149">
        <v>5</v>
      </c>
      <c r="BO7" s="150"/>
      <c r="BP7" s="10">
        <f>SUM(BJ7*2.5+BN7*2.5)</f>
        <v>17.5</v>
      </c>
      <c r="BQ7" s="60">
        <f t="shared" si="0"/>
        <v>61.5</v>
      </c>
      <c r="BR7" s="129">
        <f>SUM(BQ7,BQ8)</f>
        <v>176.5</v>
      </c>
      <c r="BS7" s="220">
        <f>SUM(AM7,BR7)</f>
        <v>384.5</v>
      </c>
      <c r="BT7" s="230" t="s">
        <v>135</v>
      </c>
      <c r="BU7" s="59" t="s">
        <v>61</v>
      </c>
      <c r="BV7" s="21"/>
      <c r="BW7" s="12">
        <f>SUM(BV7*25)</f>
        <v>0</v>
      </c>
      <c r="BX7" s="12"/>
      <c r="BY7" s="25">
        <f>SUM(BX7*6)</f>
        <v>0</v>
      </c>
      <c r="BZ7" s="21"/>
      <c r="CA7" s="12">
        <v>1</v>
      </c>
      <c r="CB7" s="12">
        <v>2</v>
      </c>
      <c r="CC7" s="12"/>
      <c r="CD7" s="12"/>
      <c r="CE7" s="12">
        <f>SUM(BZ7*3+CA7*6+CB7*10+CC7*15+CD7*20)</f>
        <v>26</v>
      </c>
      <c r="CF7" s="12"/>
      <c r="CG7" s="12">
        <v>1</v>
      </c>
      <c r="CH7" s="12">
        <v>1</v>
      </c>
      <c r="CI7" s="12"/>
      <c r="CJ7" s="12"/>
      <c r="CK7" s="12">
        <f>SUM(CF7*3+CG7*6+CH7*10+CI7*15+CJ7*20)</f>
        <v>16</v>
      </c>
      <c r="CL7" s="12"/>
      <c r="CM7" s="12">
        <v>1</v>
      </c>
      <c r="CN7" s="12">
        <v>1</v>
      </c>
      <c r="CO7" s="12"/>
      <c r="CP7" s="12"/>
      <c r="CQ7" s="25">
        <f>SUM(CL7*5+CM7*9+CN7*13+CO7*15+CP7*20)</f>
        <v>22</v>
      </c>
      <c r="CR7" s="18"/>
      <c r="CS7" s="8"/>
      <c r="CT7" s="8"/>
      <c r="CU7" s="8"/>
      <c r="CV7" s="8"/>
      <c r="CW7" s="8"/>
      <c r="CX7" s="8"/>
      <c r="CY7" s="10"/>
      <c r="CZ7" s="23">
        <f aca="true" t="shared" si="1" ref="CZ7:CZ40">SUM(BW7,BY7,CE7,CK7,CQ7,CS7,CU7,CW7,CY7)</f>
        <v>64</v>
      </c>
      <c r="DA7" s="129">
        <f>SUM(CZ7,CZ8)</f>
        <v>95</v>
      </c>
      <c r="DB7" s="224">
        <f>SUM(DA7)</f>
        <v>95</v>
      </c>
      <c r="DC7" s="230" t="s">
        <v>135</v>
      </c>
      <c r="DD7" s="355">
        <f>SUM(BS7,DB7)</f>
        <v>479.5</v>
      </c>
    </row>
    <row r="8" spans="1:108" ht="27.75" customHeight="1">
      <c r="A8" s="235"/>
      <c r="B8" s="59" t="s">
        <v>62</v>
      </c>
      <c r="C8" s="18">
        <v>2</v>
      </c>
      <c r="D8" s="8">
        <v>21</v>
      </c>
      <c r="E8" s="8"/>
      <c r="F8" s="8"/>
      <c r="G8" s="8"/>
      <c r="H8" s="12">
        <f>IF(C8=0,0,IF(C8&gt;15,1,32-C8*2))+IF(D8=0,0,IF(D8&gt;15,1,32-D8*2))+IF(E8=0,0,IF(E8&gt;15,1,32-E8*2))+IF(F8=0,0,IF(F8&gt;15,1,32-F8*2))+IF(G8=0,0,IF(G8&gt;15,1,32-G8*2))</f>
        <v>29</v>
      </c>
      <c r="I8" s="8">
        <v>1</v>
      </c>
      <c r="J8" s="8">
        <v>16</v>
      </c>
      <c r="K8" s="8"/>
      <c r="L8" s="8"/>
      <c r="M8" s="8"/>
      <c r="N8" s="12">
        <f>IF(I8=0,0,IF(I8&gt;15,1,32-I8*2))+IF(J8=0,0,IF(J8&gt;15,1,32-J8*2))+IF(K8=0,0,IF(K8&gt;15,1,32-K8*2))+IF(L8=0,0,IF(L8&gt;15,1,32-L8*2))+IF(M8=0,0,IF(M8&gt;15,1,32-M8*2))</f>
        <v>31</v>
      </c>
      <c r="O8" s="8">
        <v>7</v>
      </c>
      <c r="P8" s="8">
        <v>30</v>
      </c>
      <c r="Q8" s="8"/>
      <c r="R8" s="12">
        <f>IF(O8=0,0,IF(O8&gt;15,1,32-O8*2))+IF(P8=0,0,IF(P8&gt;15,1,32-P8*2))+IF(Q8=0,0,IF(Q8&gt;15,1,32-Q8*2))</f>
        <v>19</v>
      </c>
      <c r="S8" s="8">
        <v>12</v>
      </c>
      <c r="T8" s="8"/>
      <c r="U8" s="25">
        <f>IF(S8=0,0,IF(S8&gt;20,1,42-S8*2))+IF(T8=0,0,IF(T8&gt;20,1,42-T8*2))</f>
        <v>18</v>
      </c>
      <c r="V8" s="18">
        <v>4</v>
      </c>
      <c r="W8" s="8"/>
      <c r="X8" s="12">
        <f>IF(V8=0,0,IF(V8&gt;5,1,18-V8*3))+IF(W8=0,0,IF(W8&gt;5,1,18-W8*3))</f>
        <v>6</v>
      </c>
      <c r="Y8" s="8">
        <v>2</v>
      </c>
      <c r="Z8" s="8"/>
      <c r="AA8" s="12">
        <f>IF(Y8=0,0,IF(Y8&gt;5,1,18-Y8*3))+IF(Z8=0,0,IF(Z8&gt;5,1,18-Z8*3))</f>
        <v>12</v>
      </c>
      <c r="AB8" s="8">
        <v>5</v>
      </c>
      <c r="AC8" s="25">
        <f>IF(AB8=0,0,IF(AB8&gt;10,1,33-AB8*3))</f>
        <v>18</v>
      </c>
      <c r="AD8" s="18"/>
      <c r="AE8" s="12">
        <f>IF(AD8=0,0,IF(AD8&gt;10,1,IF(AD7="A1",33-AD8*3,22-AD8*2)))</f>
        <v>0</v>
      </c>
      <c r="AF8" s="8"/>
      <c r="AG8" s="12">
        <f>IF(AF8=0,0,IF(AF8&gt;10,1,IF(AF7="A1",33-AF8*3,22-AF8*2)))</f>
        <v>0</v>
      </c>
      <c r="AH8" s="8"/>
      <c r="AI8" s="12">
        <f>IF(AH8=0,0,IF(AH8&gt;10,1,IF(AH7="A1",33-AH8*3,22-AH8*2)))</f>
        <v>0</v>
      </c>
      <c r="AJ8" s="8"/>
      <c r="AK8" s="22">
        <f>IF(AJ8=0,0,IF(AJ8&gt;10,1,IF(AJ7="A1",33-AJ8*3,22-AJ8*2)))</f>
        <v>0</v>
      </c>
      <c r="AL8" s="16">
        <f>SUM(H8,N8,R8,U8,X8,AA8,AC8,AE8,AG8,AI8,AK8)</f>
        <v>133</v>
      </c>
      <c r="AM8" s="228"/>
      <c r="AN8" s="235"/>
      <c r="AO8" s="59" t="s">
        <v>62</v>
      </c>
      <c r="AP8" s="18">
        <v>3</v>
      </c>
      <c r="AQ8" s="8">
        <v>5</v>
      </c>
      <c r="AR8" s="8">
        <v>1</v>
      </c>
      <c r="AS8" s="12">
        <f>IF(AP8=0,0,IF(AP8&gt;5,AP8,6-AP8*1))+IF(AQ8=0,0,IF(AQ8&gt;5,AQ8,6-AQ8*1))+IF(AR8=0,0,IF(AR8&gt;5,AR8,6-AR8*1))</f>
        <v>9</v>
      </c>
      <c r="AT8" s="12">
        <v>3</v>
      </c>
      <c r="AU8" s="12">
        <v>5</v>
      </c>
      <c r="AV8" s="12">
        <v>1</v>
      </c>
      <c r="AW8" s="12">
        <f>IF(AT8=0,0,IF(AT8&gt;5,AT8,6-AT8*1))+IF(AU8=0,0,IF(AU8&gt;5,AU8,6-AU8*1))+IF(AV8=0,0,IF(AV8&gt;5,AV8,6-AV8*1))</f>
        <v>9</v>
      </c>
      <c r="AX8" s="8">
        <v>10</v>
      </c>
      <c r="AY8" s="8"/>
      <c r="AZ8" s="8">
        <v>10</v>
      </c>
      <c r="BA8" s="12">
        <f>IF(AX8=0,0,IF(AX8&gt;10,AX8,11-AX8*1))+IF(AY8=0,0,IF(AY8&gt;10,AY8,11-AY8*1))+IF(AZ8=0,0,IF(AZ8&gt;10,AZ8,11-AZ8*1))</f>
        <v>2</v>
      </c>
      <c r="BB8" s="27">
        <v>3</v>
      </c>
      <c r="BC8" s="28">
        <v>2</v>
      </c>
      <c r="BD8" s="28"/>
      <c r="BE8" s="8">
        <f>SUM(BB8*5+BC8*3+BD8*1)</f>
        <v>21</v>
      </c>
      <c r="BF8" s="8">
        <v>3</v>
      </c>
      <c r="BG8" s="28">
        <v>1</v>
      </c>
      <c r="BH8" s="8"/>
      <c r="BI8" s="8">
        <f>SUM(BF8*5+BG8*3+BH8*1)</f>
        <v>18</v>
      </c>
      <c r="BJ8" s="8">
        <v>2</v>
      </c>
      <c r="BK8" s="8">
        <v>2</v>
      </c>
      <c r="BL8" s="28"/>
      <c r="BM8" s="28"/>
      <c r="BN8" s="8"/>
      <c r="BO8" s="9"/>
      <c r="BP8" s="10">
        <f>SUM(BJ8*15+BK8*13+BL8*11+BM8*9+BN8*7+BO8*5)</f>
        <v>56</v>
      </c>
      <c r="BQ8" s="60">
        <f t="shared" si="0"/>
        <v>115</v>
      </c>
      <c r="BR8" s="129"/>
      <c r="BS8" s="240"/>
      <c r="BT8" s="235"/>
      <c r="BU8" s="59" t="s">
        <v>62</v>
      </c>
      <c r="BV8" s="21"/>
      <c r="BW8" s="12">
        <f>IF(BV8=0,0,IF(BV8&gt;10,1,44-BV8*4))</f>
        <v>0</v>
      </c>
      <c r="BX8" s="12"/>
      <c r="BY8" s="25">
        <f>IF(BX8=0,0,IF(BX8=6,1,IF(BX8&gt;6,BX8,12-BX8*2)))</f>
        <v>0</v>
      </c>
      <c r="BZ8" s="21"/>
      <c r="CA8" s="12">
        <v>1</v>
      </c>
      <c r="CB8" s="12">
        <v>21</v>
      </c>
      <c r="CC8" s="12"/>
      <c r="CD8" s="12"/>
      <c r="CE8" s="12">
        <f>IF(BZ8=0,0,IF(BZ8&gt;5,BZ8,6-BZ8*1))+IF(CA8=0,0,IF(CA8&gt;5,CA8,12-CA8*2))+IF(CB8=0,0,IF(CB8&gt;5,CB8,18-CB8*3))+IF(CC8=0,0,IF(CC8&gt;5,CC8,24-CC8*4))+IF(CD8=0,0,IF(CD8&gt;5,CD8,24-CD8*4))</f>
        <v>31</v>
      </c>
      <c r="CF8" s="12"/>
      <c r="CG8" s="12"/>
      <c r="CH8" s="12"/>
      <c r="CI8" s="12"/>
      <c r="CJ8" s="12"/>
      <c r="CK8" s="12">
        <f>IF(CF8=0,0,IF(CF8&gt;5,CF8,6-CF8*1))+IF(CG8=0,0,IF(CG8&gt;5,CG8,12-CG8*2))+IF(CH8=0,0,IF(CH8&gt;5,CH8,18-CH8*3))+IF(CI8=0,0,IF(CI8&gt;5,CI8,24-CI8*4))+IF(CJ8=0,0,IF(CJ8&gt;5,CJ8,24-CJ8*4))</f>
        <v>0</v>
      </c>
      <c r="CL8" s="12"/>
      <c r="CM8" s="12"/>
      <c r="CN8" s="12"/>
      <c r="CO8" s="12"/>
      <c r="CP8" s="12"/>
      <c r="CQ8" s="25">
        <f>IF(CL8=0,0,IF(CL8&gt;10,CL8,11-CL8*1))+IF(CM8=0,0,IF(CM8&gt;10,CM8,22-CM8*2))+IF(CN8=0,0,IF(CN8&gt;10,CN8,33-CN8*3))+IF(CO8=0,0,IF(CO8&gt;8,CO8,28-CO8*3))+IF(CP8=0,0,IF(CP8&gt;6,CP8,35-CP8*5))</f>
        <v>0</v>
      </c>
      <c r="CR8" s="18"/>
      <c r="CS8" s="8"/>
      <c r="CT8" s="8"/>
      <c r="CU8" s="8"/>
      <c r="CV8" s="8"/>
      <c r="CW8" s="8"/>
      <c r="CX8" s="8"/>
      <c r="CY8" s="10"/>
      <c r="CZ8" s="23">
        <f t="shared" si="1"/>
        <v>31</v>
      </c>
      <c r="DA8" s="129"/>
      <c r="DB8" s="234"/>
      <c r="DC8" s="235"/>
      <c r="DD8" s="355"/>
    </row>
    <row r="9" spans="1:108" ht="27.75" customHeight="1">
      <c r="A9" s="230" t="s">
        <v>138</v>
      </c>
      <c r="B9" s="59" t="s">
        <v>60</v>
      </c>
      <c r="C9" s="153">
        <v>3</v>
      </c>
      <c r="D9" s="154"/>
      <c r="E9" s="154"/>
      <c r="F9" s="154"/>
      <c r="G9" s="154"/>
      <c r="H9" s="8">
        <f>SUM(C9*5)</f>
        <v>15</v>
      </c>
      <c r="I9" s="154">
        <v>2</v>
      </c>
      <c r="J9" s="154"/>
      <c r="K9" s="154"/>
      <c r="L9" s="154"/>
      <c r="M9" s="154"/>
      <c r="N9" s="8">
        <f>SUM(I9*5)</f>
        <v>10</v>
      </c>
      <c r="O9" s="154">
        <v>3</v>
      </c>
      <c r="P9" s="154"/>
      <c r="Q9" s="154"/>
      <c r="R9" s="8">
        <f>SUM(O9*5)</f>
        <v>15</v>
      </c>
      <c r="S9" s="154">
        <v>2</v>
      </c>
      <c r="T9" s="154"/>
      <c r="U9" s="10">
        <f>SUM(S9*10)</f>
        <v>20</v>
      </c>
      <c r="V9" s="153">
        <v>1</v>
      </c>
      <c r="W9" s="154"/>
      <c r="X9" s="8">
        <f>SUM(V9*10)</f>
        <v>10</v>
      </c>
      <c r="Y9" s="154">
        <v>1</v>
      </c>
      <c r="Z9" s="154"/>
      <c r="AA9" s="8">
        <f>SUM(Y9*10)</f>
        <v>10</v>
      </c>
      <c r="AB9" s="8"/>
      <c r="AC9" s="10">
        <f>SUM(AB9*15)</f>
        <v>0</v>
      </c>
      <c r="AD9" s="11"/>
      <c r="AE9" s="12">
        <f>IF(AD9="A1",30,IF(AD9="A2",25,""))</f>
      </c>
      <c r="AF9" s="13">
        <f>IF(AD9="","",AD9)</f>
      </c>
      <c r="AG9" s="14"/>
      <c r="AH9" s="13">
        <f>IF(AF9="","",AF9)</f>
      </c>
      <c r="AI9" s="14"/>
      <c r="AJ9" s="13">
        <f>IF(AH9="","",AH9)</f>
      </c>
      <c r="AK9" s="15"/>
      <c r="AL9" s="16">
        <f>SUM(H9,N9,R9,U9,X9,AA9,AC9,AE9)</f>
        <v>80</v>
      </c>
      <c r="AM9" s="228">
        <f>SUM(AL9,AL10)</f>
        <v>178</v>
      </c>
      <c r="AN9" s="230" t="s">
        <v>138</v>
      </c>
      <c r="AO9" s="59" t="s">
        <v>61</v>
      </c>
      <c r="AP9" s="18">
        <v>1</v>
      </c>
      <c r="AQ9" s="8">
        <v>2</v>
      </c>
      <c r="AR9" s="8">
        <v>1</v>
      </c>
      <c r="AS9" s="8">
        <f>SUM(AP9:AR9)</f>
        <v>4</v>
      </c>
      <c r="AT9" s="8"/>
      <c r="AU9" s="8">
        <v>3</v>
      </c>
      <c r="AV9" s="8">
        <v>1</v>
      </c>
      <c r="AW9" s="8">
        <f>SUM(AT9:AV9)</f>
        <v>4</v>
      </c>
      <c r="AX9" s="8">
        <v>1</v>
      </c>
      <c r="AY9" s="8">
        <v>1</v>
      </c>
      <c r="AZ9" s="8"/>
      <c r="BA9" s="8">
        <f>SUM(AX9:AZ9)*3</f>
        <v>6</v>
      </c>
      <c r="BB9" s="27">
        <v>4</v>
      </c>
      <c r="BC9" s="14"/>
      <c r="BD9" s="28">
        <v>12</v>
      </c>
      <c r="BE9" s="8">
        <f>SUM(BB9*2+BD9*2)</f>
        <v>32</v>
      </c>
      <c r="BF9" s="8">
        <v>4</v>
      </c>
      <c r="BG9" s="14"/>
      <c r="BH9" s="8">
        <v>12</v>
      </c>
      <c r="BI9" s="8">
        <f>SUM(BF9*2+BH9*2)</f>
        <v>32</v>
      </c>
      <c r="BJ9" s="149">
        <v>4</v>
      </c>
      <c r="BK9" s="150"/>
      <c r="BL9" s="151"/>
      <c r="BM9" s="152"/>
      <c r="BN9" s="149">
        <v>12</v>
      </c>
      <c r="BO9" s="150"/>
      <c r="BP9" s="10">
        <f>SUM(BJ9*2.5+BN9*2.5)</f>
        <v>40</v>
      </c>
      <c r="BQ9" s="60">
        <f t="shared" si="0"/>
        <v>118</v>
      </c>
      <c r="BR9" s="129">
        <f>SUM(BQ9,BQ10)</f>
        <v>168</v>
      </c>
      <c r="BS9" s="220">
        <f>SUM(AM9,BR9)</f>
        <v>346</v>
      </c>
      <c r="BT9" s="230" t="s">
        <v>138</v>
      </c>
      <c r="BU9" s="59" t="s">
        <v>61</v>
      </c>
      <c r="BV9" s="21"/>
      <c r="BW9" s="12">
        <f>SUM(BV9*25)</f>
        <v>0</v>
      </c>
      <c r="BX9" s="12"/>
      <c r="BY9" s="25">
        <f>SUM(BX9*6)</f>
        <v>0</v>
      </c>
      <c r="BZ9" s="21">
        <v>1</v>
      </c>
      <c r="CA9" s="12">
        <v>1</v>
      </c>
      <c r="CB9" s="12">
        <v>1</v>
      </c>
      <c r="CC9" s="12"/>
      <c r="CD9" s="12"/>
      <c r="CE9" s="12">
        <f>SUM(BZ9*3+CA9*6+CB9*10+CC9*15+CD9*20)</f>
        <v>19</v>
      </c>
      <c r="CF9" s="12">
        <v>1</v>
      </c>
      <c r="CG9" s="12">
        <v>1</v>
      </c>
      <c r="CH9" s="12">
        <v>1</v>
      </c>
      <c r="CI9" s="12"/>
      <c r="CJ9" s="12"/>
      <c r="CK9" s="12">
        <f>SUM(CF9*3+CG9*6+CH9*10+CI9*15+CJ9*20)</f>
        <v>19</v>
      </c>
      <c r="CL9" s="12"/>
      <c r="CM9" s="12"/>
      <c r="CN9" s="12"/>
      <c r="CO9" s="12"/>
      <c r="CP9" s="12"/>
      <c r="CQ9" s="25">
        <f>SUM(CL9*5+CM9*9+CN9*13+CO9*15+CP9*20)</f>
        <v>0</v>
      </c>
      <c r="CR9" s="18"/>
      <c r="CS9" s="8"/>
      <c r="CT9" s="8"/>
      <c r="CU9" s="8"/>
      <c r="CV9" s="8"/>
      <c r="CW9" s="8"/>
      <c r="CX9" s="8"/>
      <c r="CY9" s="10"/>
      <c r="CZ9" s="23">
        <f t="shared" si="1"/>
        <v>38</v>
      </c>
      <c r="DA9" s="129">
        <f>SUM(CZ9,CZ10)</f>
        <v>49</v>
      </c>
      <c r="DB9" s="224">
        <f>SUM(DA9)</f>
        <v>49</v>
      </c>
      <c r="DC9" s="230" t="s">
        <v>138</v>
      </c>
      <c r="DD9" s="355">
        <f>SUM(BS9,DB9)</f>
        <v>395</v>
      </c>
    </row>
    <row r="10" spans="1:108" ht="27.75" customHeight="1">
      <c r="A10" s="235"/>
      <c r="B10" s="59" t="s">
        <v>62</v>
      </c>
      <c r="C10" s="18">
        <v>3</v>
      </c>
      <c r="D10" s="8">
        <v>14</v>
      </c>
      <c r="E10" s="8">
        <v>15</v>
      </c>
      <c r="F10" s="8"/>
      <c r="G10" s="8"/>
      <c r="H10" s="12">
        <f>IF(C10=0,0,IF(C10&gt;15,1,32-C10*2))+IF(D10=0,0,IF(D10&gt;15,1,32-D10*2))+IF(E10=0,0,IF(E10&gt;15,1,32-E10*2))+IF(F10=0,0,IF(F10&gt;15,1,32-F10*2))+IF(G10=0,0,IF(G10&gt;15,1,32-G10*2))</f>
        <v>32</v>
      </c>
      <c r="I10" s="24">
        <v>2</v>
      </c>
      <c r="J10" s="24">
        <v>13</v>
      </c>
      <c r="K10" s="24"/>
      <c r="L10" s="8"/>
      <c r="M10" s="8"/>
      <c r="N10" s="12">
        <f>IF(I10=0,0,IF(I10&gt;15,1,32-I10*2))+IF(J10=0,0,IF(J10&gt;15,1,32-J10*2))+IF(K10=0,0,IF(K10&gt;15,1,32-K10*2))+IF(L10=0,0,IF(L10&gt;15,1,32-L10*2))+IF(M10=0,0,IF(M10&gt;15,1,32-M10*2))</f>
        <v>34</v>
      </c>
      <c r="O10" s="24">
        <v>5</v>
      </c>
      <c r="P10" s="24">
        <v>22</v>
      </c>
      <c r="Q10" s="24">
        <v>27</v>
      </c>
      <c r="R10" s="12">
        <f>IF(O10=0,0,IF(O10&gt;15,1,32-O10*2))+IF(P10=0,0,IF(P10&gt;15,1,32-P10*2))+IF(Q10=0,0,IF(Q10&gt;15,1,32-Q10*2))</f>
        <v>24</v>
      </c>
      <c r="S10" s="8">
        <v>23</v>
      </c>
      <c r="T10" s="8">
        <v>75</v>
      </c>
      <c r="U10" s="25">
        <f>IF(S10=0,0,IF(S10&gt;20,1,42-S10*2))+IF(T10=0,0,IF(T10&gt;20,1,42-T10*2))</f>
        <v>2</v>
      </c>
      <c r="V10" s="18">
        <v>5</v>
      </c>
      <c r="W10" s="8"/>
      <c r="X10" s="12">
        <f>IF(V10=0,0,IF(V10&gt;5,1,18-V10*3))+IF(W10=0,0,IF(W10&gt;5,1,18-W10*3))</f>
        <v>3</v>
      </c>
      <c r="Y10" s="8">
        <v>5</v>
      </c>
      <c r="Z10" s="8"/>
      <c r="AA10" s="12">
        <f>IF(Y10=0,0,IF(Y10&gt;5,1,18-Y10*3))+IF(Z10=0,0,IF(Z10&gt;5,1,18-Z10*3))</f>
        <v>3</v>
      </c>
      <c r="AB10" s="8"/>
      <c r="AC10" s="25">
        <f>IF(AB10=0,0,IF(AB10&gt;10,1,33-AB10*3))</f>
        <v>0</v>
      </c>
      <c r="AD10" s="18"/>
      <c r="AE10" s="12">
        <f>IF(AD10=0,0,IF(AD10&gt;10,1,IF(AD9="A1",33-AD10*3,22-AD10*2)))</f>
        <v>0</v>
      </c>
      <c r="AF10" s="8"/>
      <c r="AG10" s="12">
        <f>IF(AF10=0,0,IF(AF10&gt;10,1,IF(AF9="A1",33-AF10*3,22-AF10*2)))</f>
        <v>0</v>
      </c>
      <c r="AH10" s="8"/>
      <c r="AI10" s="12">
        <f>IF(AH10=0,0,IF(AH10&gt;10,1,IF(AH9="A1",33-AH10*3,22-AH10*2)))</f>
        <v>0</v>
      </c>
      <c r="AJ10" s="8"/>
      <c r="AK10" s="22">
        <f>IF(AJ10=0,0,IF(AJ10&gt;10,1,IF(AJ9="A1",33-AJ10*3,22-AJ10*2)))</f>
        <v>0</v>
      </c>
      <c r="AL10" s="16">
        <f>SUM(H10,N10,R10,U10,X10,AA10,AC10,AE10,AG10,AI10,AK10)</f>
        <v>98</v>
      </c>
      <c r="AM10" s="228"/>
      <c r="AN10" s="235"/>
      <c r="AO10" s="59" t="s">
        <v>62</v>
      </c>
      <c r="AP10" s="18">
        <v>3</v>
      </c>
      <c r="AQ10" s="8">
        <v>3</v>
      </c>
      <c r="AR10" s="8">
        <v>5</v>
      </c>
      <c r="AS10" s="12">
        <f>IF(AP10=0,0,IF(AP10&gt;5,AP10,6-AP10*1))+IF(AQ10=0,0,IF(AQ10&gt;5,AQ10,6-AQ10*1))+IF(AR10=0,0,IF(AR10&gt;5,AR10,6-AR10*1))</f>
        <v>7</v>
      </c>
      <c r="AT10" s="12"/>
      <c r="AU10" s="12">
        <v>2</v>
      </c>
      <c r="AV10" s="12">
        <v>5</v>
      </c>
      <c r="AW10" s="12">
        <f>IF(AT10=0,0,IF(AT10&gt;5,AT10,6-AT10*1))+IF(AU10=0,0,IF(AU10&gt;5,AU10,6-AU10*1))+IF(AV10=0,0,IF(AV10&gt;5,AV10,6-AV10*1))</f>
        <v>5</v>
      </c>
      <c r="AX10" s="8">
        <v>10</v>
      </c>
      <c r="AY10" s="8">
        <v>10</v>
      </c>
      <c r="AZ10" s="8"/>
      <c r="BA10" s="12">
        <f>IF(AX10=0,0,IF(AX10&gt;10,AX10,11-AX10*1))+IF(AY10=0,0,IF(AY10&gt;10,AY10,11-AY10*1))+IF(AZ10=0,0,IF(AZ10&gt;10,AZ10,11-AZ10*1))</f>
        <v>2</v>
      </c>
      <c r="BB10" s="27"/>
      <c r="BC10" s="28">
        <v>3</v>
      </c>
      <c r="BD10" s="28">
        <v>3</v>
      </c>
      <c r="BE10" s="8">
        <f>SUM(BB10*5+BC10*3+BD10*1)</f>
        <v>12</v>
      </c>
      <c r="BF10" s="8">
        <v>1</v>
      </c>
      <c r="BG10" s="28">
        <v>3</v>
      </c>
      <c r="BH10" s="8">
        <v>3</v>
      </c>
      <c r="BI10" s="8">
        <f>SUM(BF10*5+BG10*3+BH10*1)</f>
        <v>17</v>
      </c>
      <c r="BJ10" s="8"/>
      <c r="BK10" s="8"/>
      <c r="BL10" s="28"/>
      <c r="BM10" s="28"/>
      <c r="BN10" s="8">
        <v>1</v>
      </c>
      <c r="BO10" s="9"/>
      <c r="BP10" s="10">
        <f>SUM(BJ10*15+BK10*13+BL10*11+BM10*9+BN10*7+BO10*5)</f>
        <v>7</v>
      </c>
      <c r="BQ10" s="60">
        <f t="shared" si="0"/>
        <v>50</v>
      </c>
      <c r="BR10" s="129"/>
      <c r="BS10" s="240"/>
      <c r="BT10" s="235"/>
      <c r="BU10" s="59" t="s">
        <v>62</v>
      </c>
      <c r="BV10" s="21"/>
      <c r="BW10" s="12">
        <f>IF(BV10=0,0,IF(BV10&gt;10,1,44-BV10*4))</f>
        <v>0</v>
      </c>
      <c r="BX10" s="12"/>
      <c r="BY10" s="25">
        <f>IF(BX10=0,0,IF(BX10=6,1,IF(BX10&gt;6,BX10,12-BX10*2)))</f>
        <v>0</v>
      </c>
      <c r="BZ10" s="21">
        <v>2</v>
      </c>
      <c r="CA10" s="12">
        <v>4</v>
      </c>
      <c r="CB10" s="12">
        <v>5</v>
      </c>
      <c r="CC10" s="12"/>
      <c r="CD10" s="12"/>
      <c r="CE10" s="12">
        <f>IF(BZ10=0,0,IF(BZ10&gt;5,BZ10,6-BZ10*1))+IF(CA10=0,0,IF(CA10&gt;5,CA10,12-CA10*2))+IF(CB10=0,0,IF(CB10&gt;5,CB10,18-CB10*3))+IF(CC10=0,0,IF(CC10&gt;5,CC10,24-CC10*4))+IF(CD10=0,0,IF(CD10&gt;5,CD10,24-CD10*4))</f>
        <v>11</v>
      </c>
      <c r="CF10" s="12"/>
      <c r="CG10" s="12"/>
      <c r="CH10" s="12"/>
      <c r="CI10" s="12"/>
      <c r="CJ10" s="12"/>
      <c r="CK10" s="12">
        <f>IF(CF10=0,0,IF(CF10&gt;5,CF10,6-CF10*1))+IF(CG10=0,0,IF(CG10&gt;5,CG10,12-CG10*2))+IF(CH10=0,0,IF(CH10&gt;5,CH10,18-CH10*3))+IF(CI10=0,0,IF(CI10&gt;5,CI10,24-CI10*4))+IF(CJ10=0,0,IF(CJ10&gt;5,CJ10,24-CJ10*4))</f>
        <v>0</v>
      </c>
      <c r="CL10" s="12"/>
      <c r="CM10" s="12"/>
      <c r="CN10" s="12"/>
      <c r="CO10" s="12"/>
      <c r="CP10" s="12"/>
      <c r="CQ10" s="25">
        <f>IF(CL10=0,0,IF(CL10&gt;10,CL10,11-CL10*1))+IF(CM10=0,0,IF(CM10&gt;10,CM10,22-CM10*2))+IF(CN10=0,0,IF(CN10&gt;10,CN10,33-CN10*3))+IF(CO10=0,0,IF(CO10&gt;8,CO10,28-CO10*3))+IF(CP10=0,0,IF(CP10&gt;6,CP10,35-CP10*5))</f>
        <v>0</v>
      </c>
      <c r="CR10" s="18"/>
      <c r="CS10" s="8"/>
      <c r="CT10" s="8"/>
      <c r="CU10" s="8"/>
      <c r="CV10" s="8"/>
      <c r="CW10" s="8"/>
      <c r="CX10" s="8"/>
      <c r="CY10" s="10"/>
      <c r="CZ10" s="23">
        <f t="shared" si="1"/>
        <v>11</v>
      </c>
      <c r="DA10" s="129"/>
      <c r="DB10" s="234"/>
      <c r="DC10" s="235"/>
      <c r="DD10" s="355"/>
    </row>
    <row r="11" spans="1:108" ht="27.75" customHeight="1">
      <c r="A11" s="230" t="s">
        <v>150</v>
      </c>
      <c r="B11" s="59" t="s">
        <v>60</v>
      </c>
      <c r="C11" s="153">
        <v>1</v>
      </c>
      <c r="D11" s="154"/>
      <c r="E11" s="154"/>
      <c r="F11" s="154"/>
      <c r="G11" s="154"/>
      <c r="H11" s="8">
        <f>SUM(C11*5)</f>
        <v>5</v>
      </c>
      <c r="I11" s="154">
        <v>1</v>
      </c>
      <c r="J11" s="154"/>
      <c r="K11" s="154"/>
      <c r="L11" s="154"/>
      <c r="M11" s="154"/>
      <c r="N11" s="8">
        <f>SUM(I11*5)</f>
        <v>5</v>
      </c>
      <c r="O11" s="154">
        <v>1</v>
      </c>
      <c r="P11" s="154"/>
      <c r="Q11" s="154"/>
      <c r="R11" s="8">
        <f>SUM(O11*5)</f>
        <v>5</v>
      </c>
      <c r="S11" s="154">
        <v>1</v>
      </c>
      <c r="T11" s="154"/>
      <c r="U11" s="10">
        <f>SUM(S11*10)</f>
        <v>10</v>
      </c>
      <c r="V11" s="153"/>
      <c r="W11" s="154"/>
      <c r="X11" s="8">
        <f>SUM(V11*10)</f>
        <v>0</v>
      </c>
      <c r="Y11" s="154"/>
      <c r="Z11" s="154"/>
      <c r="AA11" s="8">
        <f>SUM(Y11*10)</f>
        <v>0</v>
      </c>
      <c r="AB11" s="8"/>
      <c r="AC11" s="10">
        <f>SUM(AB11*15)</f>
        <v>0</v>
      </c>
      <c r="AD11" s="11"/>
      <c r="AE11" s="12">
        <f>IF(AD11="A1",30,IF(AD11="A2",25,""))</f>
      </c>
      <c r="AF11" s="13">
        <f>IF(AD11="","",AD11)</f>
      </c>
      <c r="AG11" s="14"/>
      <c r="AH11" s="13">
        <f>IF(AF11="","",AF11)</f>
      </c>
      <c r="AI11" s="14"/>
      <c r="AJ11" s="13">
        <f>IF(AH11="","",AH11)</f>
      </c>
      <c r="AK11" s="15"/>
      <c r="AL11" s="16">
        <f>SUM(H11,N11,R11,U11,X11,AA11,AC11,AE11)</f>
        <v>25</v>
      </c>
      <c r="AM11" s="228">
        <f>SUM(AL11,AL12)</f>
        <v>55</v>
      </c>
      <c r="AN11" s="230" t="s">
        <v>150</v>
      </c>
      <c r="AO11" s="59" t="s">
        <v>61</v>
      </c>
      <c r="AP11" s="18"/>
      <c r="AQ11" s="8">
        <v>2</v>
      </c>
      <c r="AR11" s="8">
        <v>2</v>
      </c>
      <c r="AS11" s="8">
        <f>SUM(AP11:AR11)</f>
        <v>4</v>
      </c>
      <c r="AT11" s="8"/>
      <c r="AU11" s="8">
        <v>2</v>
      </c>
      <c r="AV11" s="8">
        <v>2</v>
      </c>
      <c r="AW11" s="8">
        <f>SUM(AT11:AV11)</f>
        <v>4</v>
      </c>
      <c r="AX11" s="8"/>
      <c r="AY11" s="8">
        <v>1</v>
      </c>
      <c r="AZ11" s="8">
        <v>1</v>
      </c>
      <c r="BA11" s="8">
        <f>SUM(AX11:AZ11)*3</f>
        <v>6</v>
      </c>
      <c r="BB11" s="27">
        <v>3</v>
      </c>
      <c r="BC11" s="14"/>
      <c r="BD11" s="28">
        <v>4</v>
      </c>
      <c r="BE11" s="8">
        <f>SUM(BB11*2+BD11*2)</f>
        <v>14</v>
      </c>
      <c r="BF11" s="8">
        <v>4</v>
      </c>
      <c r="BG11" s="14"/>
      <c r="BH11" s="8">
        <v>8</v>
      </c>
      <c r="BI11" s="8">
        <f>SUM(BF11*2+BH11*2)</f>
        <v>24</v>
      </c>
      <c r="BJ11" s="149">
        <v>3</v>
      </c>
      <c r="BK11" s="150"/>
      <c r="BL11" s="151"/>
      <c r="BM11" s="152"/>
      <c r="BN11" s="149">
        <v>4</v>
      </c>
      <c r="BO11" s="150"/>
      <c r="BP11" s="10">
        <f>SUM(BJ11*2.5+BN11*2.5)</f>
        <v>17.5</v>
      </c>
      <c r="BQ11" s="60">
        <f t="shared" si="0"/>
        <v>69.5</v>
      </c>
      <c r="BR11" s="129">
        <f>SUM(BQ11,BQ12)</f>
        <v>115.5</v>
      </c>
      <c r="BS11" s="220">
        <f>SUM(AM11,BR11)</f>
        <v>170.5</v>
      </c>
      <c r="BT11" s="230" t="s">
        <v>150</v>
      </c>
      <c r="BU11" s="59" t="s">
        <v>61</v>
      </c>
      <c r="BV11" s="21"/>
      <c r="BW11" s="12">
        <f>SUM(BV11*25)</f>
        <v>0</v>
      </c>
      <c r="BX11" s="12"/>
      <c r="BY11" s="25">
        <f>SUM(BX11*6)</f>
        <v>0</v>
      </c>
      <c r="BZ11" s="21"/>
      <c r="CA11" s="12"/>
      <c r="CB11" s="12"/>
      <c r="CC11" s="12"/>
      <c r="CD11" s="12"/>
      <c r="CE11" s="12">
        <f>SUM(BZ11*3+CA11*6+CB11*10+CC11*15+CD11*20)</f>
        <v>0</v>
      </c>
      <c r="CF11" s="12"/>
      <c r="CG11" s="12"/>
      <c r="CH11" s="12"/>
      <c r="CI11" s="12"/>
      <c r="CJ11" s="12"/>
      <c r="CK11" s="12">
        <f>SUM(CF11*3+CG11*6+CH11*10+CI11*15+CJ11*20)</f>
        <v>0</v>
      </c>
      <c r="CL11" s="12"/>
      <c r="CM11" s="12"/>
      <c r="CN11" s="12"/>
      <c r="CO11" s="12"/>
      <c r="CP11" s="12"/>
      <c r="CQ11" s="25">
        <f>SUM(CL11*5+CM11*9+CN11*13+CO11*15+CP11*20)</f>
        <v>0</v>
      </c>
      <c r="CR11" s="18"/>
      <c r="CS11" s="8"/>
      <c r="CT11" s="8"/>
      <c r="CU11" s="8"/>
      <c r="CV11" s="8"/>
      <c r="CW11" s="8"/>
      <c r="CX11" s="8"/>
      <c r="CY11" s="10"/>
      <c r="CZ11" s="23">
        <f t="shared" si="1"/>
        <v>0</v>
      </c>
      <c r="DA11" s="129">
        <f>SUM(CZ11,CZ12)</f>
        <v>0</v>
      </c>
      <c r="DB11" s="224">
        <f>SUM(DA11)</f>
        <v>0</v>
      </c>
      <c r="DC11" s="230" t="s">
        <v>150</v>
      </c>
      <c r="DD11" s="355">
        <f>SUM(BS11,DB11)</f>
        <v>170.5</v>
      </c>
    </row>
    <row r="12" spans="1:108" ht="27.75" customHeight="1">
      <c r="A12" s="235"/>
      <c r="B12" s="59" t="s">
        <v>62</v>
      </c>
      <c r="C12" s="18">
        <v>11</v>
      </c>
      <c r="D12" s="8"/>
      <c r="E12" s="8"/>
      <c r="F12" s="8"/>
      <c r="G12" s="8"/>
      <c r="H12" s="12">
        <f>IF(C12=0,0,IF(C12&gt;15,1,32-C12*2))+IF(D12=0,0,IF(D12&gt;15,1,32-D12*2))+IF(E12=0,0,IF(E12&gt;15,1,32-E12*2))+IF(F12=0,0,IF(F12&gt;15,1,32-F12*2))+IF(G12=0,0,IF(G12&gt;15,1,32-G12*2))</f>
        <v>10</v>
      </c>
      <c r="I12" s="8">
        <v>7</v>
      </c>
      <c r="J12" s="8"/>
      <c r="K12" s="8"/>
      <c r="L12" s="8"/>
      <c r="M12" s="8"/>
      <c r="N12" s="12">
        <f>IF(I12=0,0,IF(I12&gt;15,1,32-I12*2))+IF(J12=0,0,IF(J12&gt;15,1,32-J12*2))+IF(K12=0,0,IF(K12&gt;15,1,32-K12*2))+IF(L12=0,0,IF(L12&gt;15,1,32-L12*2))+IF(M12=0,0,IF(M12&gt;15,1,32-M12*2))</f>
        <v>18</v>
      </c>
      <c r="O12" s="8">
        <v>19</v>
      </c>
      <c r="P12" s="8"/>
      <c r="Q12" s="8"/>
      <c r="R12" s="12">
        <f>IF(O12=0,0,IF(O12&gt;15,1,32-O12*2))+IF(P12=0,0,IF(P12&gt;15,1,32-P12*2))+IF(Q12=0,0,IF(Q12&gt;15,1,32-Q12*2))</f>
        <v>1</v>
      </c>
      <c r="S12" s="8">
        <v>52</v>
      </c>
      <c r="T12" s="8"/>
      <c r="U12" s="25">
        <f>IF(S12=0,0,IF(S12&gt;20,1,42-S12*2))+IF(T12=0,0,IF(T12&gt;20,1,42-T12*2))</f>
        <v>1</v>
      </c>
      <c r="V12" s="18"/>
      <c r="W12" s="8"/>
      <c r="X12" s="12">
        <f>IF(V12=0,0,IF(V12&gt;5,1,18-V12*3))+IF(W12=0,0,IF(W12&gt;5,1,18-W12*3))</f>
        <v>0</v>
      </c>
      <c r="Y12" s="8"/>
      <c r="Z12" s="8"/>
      <c r="AA12" s="12">
        <f>IF(Y12=0,0,IF(Y12&gt;5,1,18-Y12*3))+IF(Z12=0,0,IF(Z12&gt;5,1,18-Z12*3))</f>
        <v>0</v>
      </c>
      <c r="AB12" s="8"/>
      <c r="AC12" s="25">
        <f>IF(AB12=0,0,IF(AB12&gt;10,1,33-AB12*3))</f>
        <v>0</v>
      </c>
      <c r="AD12" s="18"/>
      <c r="AE12" s="12">
        <f>IF(AD12=0,0,IF(AD12&gt;10,1,IF(AD11="A1",33-AD12*3,22-AD12*2)))</f>
        <v>0</v>
      </c>
      <c r="AF12" s="8"/>
      <c r="AG12" s="12">
        <f>IF(AF12=0,0,IF(AF12&gt;10,1,IF(AF11="A1",33-AF12*3,22-AF12*2)))</f>
        <v>0</v>
      </c>
      <c r="AH12" s="8"/>
      <c r="AI12" s="12">
        <f>IF(AH12=0,0,IF(AH12&gt;10,1,IF(AH11="A1",33-AH12*3,22-AH12*2)))</f>
        <v>0</v>
      </c>
      <c r="AJ12" s="8"/>
      <c r="AK12" s="22">
        <f>IF(AJ12=0,0,IF(AJ12&gt;10,1,IF(AJ11="A1",33-AJ12*3,22-AJ12*2)))</f>
        <v>0</v>
      </c>
      <c r="AL12" s="16">
        <f>SUM(H12,N12,R12,U12,X12,AA12,AC12,AE12,AG12,AI12,AK12)</f>
        <v>30</v>
      </c>
      <c r="AM12" s="228"/>
      <c r="AN12" s="235"/>
      <c r="AO12" s="59" t="s">
        <v>62</v>
      </c>
      <c r="AP12" s="18"/>
      <c r="AQ12" s="8">
        <v>2</v>
      </c>
      <c r="AR12" s="8">
        <v>1</v>
      </c>
      <c r="AS12" s="12">
        <f>IF(AP12=0,0,IF(AP12&gt;5,AP12,6-AP12*1))+IF(AQ12=0,0,IF(AQ12&gt;5,AQ12,6-AQ12*1))+IF(AR12=0,0,IF(AR12&gt;5,AR12,6-AR12*1))</f>
        <v>9</v>
      </c>
      <c r="AT12" s="12"/>
      <c r="AU12" s="12">
        <v>2</v>
      </c>
      <c r="AV12" s="12">
        <v>3</v>
      </c>
      <c r="AW12" s="12">
        <f>IF(AT12=0,0,IF(AT12&gt;5,AT12,6-AT12*1))+IF(AU12=0,0,IF(AU12&gt;5,AU12,6-AU12*1))+IF(AV12=0,0,IF(AV12&gt;5,AV12,6-AV12*1))</f>
        <v>7</v>
      </c>
      <c r="AX12" s="8"/>
      <c r="AY12" s="8">
        <v>10</v>
      </c>
      <c r="AZ12" s="8">
        <v>10</v>
      </c>
      <c r="BA12" s="12">
        <f>IF(AX12=0,0,IF(AX12&gt;10,AX12,11-AX12*1))+IF(AY12=0,0,IF(AY12&gt;10,AY12,11-AY12*1))+IF(AZ12=0,0,IF(AZ12&gt;10,AZ12,11-AZ12*1))</f>
        <v>2</v>
      </c>
      <c r="BB12" s="27">
        <v>1</v>
      </c>
      <c r="BC12" s="28"/>
      <c r="BD12" s="28">
        <v>1</v>
      </c>
      <c r="BE12" s="8">
        <f>SUM(BB12*5+BC12*3+BD12*1)</f>
        <v>6</v>
      </c>
      <c r="BF12" s="8">
        <v>1</v>
      </c>
      <c r="BG12" s="28"/>
      <c r="BH12" s="8">
        <v>2</v>
      </c>
      <c r="BI12" s="8">
        <f>SUM(BF12*5+BG12*3+BH12*1)</f>
        <v>7</v>
      </c>
      <c r="BJ12" s="8">
        <v>1</v>
      </c>
      <c r="BK12" s="8"/>
      <c r="BL12" s="28"/>
      <c r="BM12" s="28"/>
      <c r="BN12" s="8"/>
      <c r="BO12" s="9"/>
      <c r="BP12" s="10">
        <f>SUM(BJ12*15+BK12*13+BL12*11+BM12*9+BN12*7+BO12*5)</f>
        <v>15</v>
      </c>
      <c r="BQ12" s="60">
        <f t="shared" si="0"/>
        <v>46</v>
      </c>
      <c r="BR12" s="129"/>
      <c r="BS12" s="240"/>
      <c r="BT12" s="235"/>
      <c r="BU12" s="59" t="s">
        <v>62</v>
      </c>
      <c r="BV12" s="21"/>
      <c r="BW12" s="12">
        <f>IF(BV12=0,0,IF(BV12&gt;10,1,44-BV12*4))</f>
        <v>0</v>
      </c>
      <c r="BX12" s="12"/>
      <c r="BY12" s="25">
        <f>IF(BX12=0,0,IF(BX12=6,1,IF(BX12&gt;6,BX12,12-BX12*2)))</f>
        <v>0</v>
      </c>
      <c r="BZ12" s="21"/>
      <c r="CA12" s="12"/>
      <c r="CB12" s="12"/>
      <c r="CC12" s="12"/>
      <c r="CD12" s="12"/>
      <c r="CE12" s="12">
        <f>IF(BZ12=0,0,IF(BZ12&gt;5,BZ12,6-BZ12*1))+IF(CA12=0,0,IF(CA12&gt;5,CA12,12-CA12*2))+IF(CB12=0,0,IF(CB12&gt;5,CB12,18-CB12*3))+IF(CC12=0,0,IF(CC12&gt;5,CC12,24-CC12*4))+IF(CD12=0,0,IF(CD12&gt;5,CD12,24-CD12*4))</f>
        <v>0</v>
      </c>
      <c r="CF12" s="12"/>
      <c r="CG12" s="12"/>
      <c r="CH12" s="12"/>
      <c r="CI12" s="12"/>
      <c r="CJ12" s="12"/>
      <c r="CK12" s="12">
        <f>IF(CF12=0,0,IF(CF12&gt;5,CF12,6-CF12*1))+IF(CG12=0,0,IF(CG12&gt;5,CG12,12-CG12*2))+IF(CH12=0,0,IF(CH12&gt;5,CH12,18-CH12*3))+IF(CI12=0,0,IF(CI12&gt;5,CI12,24-CI12*4))+IF(CJ12=0,0,IF(CJ12&gt;5,CJ12,24-CJ12*4))</f>
        <v>0</v>
      </c>
      <c r="CL12" s="12"/>
      <c r="CM12" s="12"/>
      <c r="CN12" s="12"/>
      <c r="CO12" s="12"/>
      <c r="CP12" s="12"/>
      <c r="CQ12" s="25">
        <f>IF(CL12=0,0,IF(CL12&gt;10,CL12,11-CL12*1))+IF(CM12=0,0,IF(CM12&gt;10,CM12,22-CM12*2))+IF(CN12=0,0,IF(CN12&gt;10,CN12,33-CN12*3))+IF(CO12=0,0,IF(CO12&gt;8,CO12,28-CO12*3))+IF(CP12=0,0,IF(CP12&gt;6,CP12,35-CP12*5))</f>
        <v>0</v>
      </c>
      <c r="CR12" s="18"/>
      <c r="CS12" s="8"/>
      <c r="CT12" s="8"/>
      <c r="CU12" s="8"/>
      <c r="CV12" s="8"/>
      <c r="CW12" s="8"/>
      <c r="CX12" s="8"/>
      <c r="CY12" s="10"/>
      <c r="CZ12" s="23">
        <f t="shared" si="1"/>
        <v>0</v>
      </c>
      <c r="DA12" s="129"/>
      <c r="DB12" s="234"/>
      <c r="DC12" s="235"/>
      <c r="DD12" s="355"/>
    </row>
    <row r="13" spans="1:108" ht="27.75" customHeight="1">
      <c r="A13" s="230" t="s">
        <v>142</v>
      </c>
      <c r="B13" s="59" t="s">
        <v>60</v>
      </c>
      <c r="C13" s="153">
        <v>3</v>
      </c>
      <c r="D13" s="154"/>
      <c r="E13" s="154"/>
      <c r="F13" s="154"/>
      <c r="G13" s="154"/>
      <c r="H13" s="8">
        <f>SUM(C13*5)</f>
        <v>15</v>
      </c>
      <c r="I13" s="154">
        <v>2</v>
      </c>
      <c r="J13" s="154"/>
      <c r="K13" s="154"/>
      <c r="L13" s="154"/>
      <c r="M13" s="154"/>
      <c r="N13" s="8">
        <f>SUM(I13*5)</f>
        <v>10</v>
      </c>
      <c r="O13" s="154">
        <v>1</v>
      </c>
      <c r="P13" s="154"/>
      <c r="Q13" s="154"/>
      <c r="R13" s="8">
        <f>SUM(O13*5)</f>
        <v>5</v>
      </c>
      <c r="S13" s="154">
        <v>1</v>
      </c>
      <c r="T13" s="154"/>
      <c r="U13" s="10">
        <f>SUM(S13*10)</f>
        <v>10</v>
      </c>
      <c r="V13" s="153"/>
      <c r="W13" s="154"/>
      <c r="X13" s="8">
        <f>SUM(V13*10)</f>
        <v>0</v>
      </c>
      <c r="Y13" s="154"/>
      <c r="Z13" s="154"/>
      <c r="AA13" s="8">
        <f>SUM(Y13*10)</f>
        <v>0</v>
      </c>
      <c r="AB13" s="8"/>
      <c r="AC13" s="10">
        <f>SUM(AB13*15)</f>
        <v>0</v>
      </c>
      <c r="AD13" s="11"/>
      <c r="AE13" s="12">
        <f>IF(AD13="A1",30,IF(AD13="A2",25,""))</f>
      </c>
      <c r="AF13" s="13">
        <f>IF(AD13="","",AD13)</f>
      </c>
      <c r="AG13" s="14"/>
      <c r="AH13" s="13">
        <f>IF(AF13="","",AF13)</f>
      </c>
      <c r="AI13" s="14"/>
      <c r="AJ13" s="13">
        <f>IF(AH13="","",AH13)</f>
      </c>
      <c r="AK13" s="15"/>
      <c r="AL13" s="16">
        <f>SUM(H13,N13,R13,U13,X13,AA13,AC13,AE13)</f>
        <v>40</v>
      </c>
      <c r="AM13" s="228">
        <f>SUM(AL13,AL14)</f>
        <v>105</v>
      </c>
      <c r="AN13" s="230" t="s">
        <v>142</v>
      </c>
      <c r="AO13" s="59" t="s">
        <v>61</v>
      </c>
      <c r="AP13" s="18">
        <v>4</v>
      </c>
      <c r="AQ13" s="8">
        <v>1</v>
      </c>
      <c r="AR13" s="8">
        <v>3</v>
      </c>
      <c r="AS13" s="8">
        <f>SUM(AP13:AR13)</f>
        <v>8</v>
      </c>
      <c r="AT13" s="8">
        <v>5</v>
      </c>
      <c r="AU13" s="8">
        <v>1</v>
      </c>
      <c r="AV13" s="8">
        <v>3</v>
      </c>
      <c r="AW13" s="8">
        <f>SUM(AT13:AV13)</f>
        <v>9</v>
      </c>
      <c r="AX13" s="8">
        <v>1</v>
      </c>
      <c r="AY13" s="8">
        <v>1</v>
      </c>
      <c r="AZ13" s="8">
        <v>1</v>
      </c>
      <c r="BA13" s="8">
        <f>SUM(AX13:AZ13)*3</f>
        <v>9</v>
      </c>
      <c r="BB13" s="27">
        <v>3</v>
      </c>
      <c r="BC13" s="14"/>
      <c r="BD13" s="28">
        <v>8</v>
      </c>
      <c r="BE13" s="8">
        <f>SUM(BB13*2+BD13*2)</f>
        <v>22</v>
      </c>
      <c r="BF13" s="8">
        <v>3</v>
      </c>
      <c r="BG13" s="14"/>
      <c r="BH13" s="8">
        <v>8</v>
      </c>
      <c r="BI13" s="8">
        <f>SUM(BF13*2+BH13*2)</f>
        <v>22</v>
      </c>
      <c r="BJ13" s="149">
        <v>2</v>
      </c>
      <c r="BK13" s="150"/>
      <c r="BL13" s="151"/>
      <c r="BM13" s="152"/>
      <c r="BN13" s="149">
        <v>6</v>
      </c>
      <c r="BO13" s="150"/>
      <c r="BP13" s="10">
        <f>SUM(BJ13*2.5+BN13*2.5)</f>
        <v>20</v>
      </c>
      <c r="BQ13" s="60">
        <f t="shared" si="0"/>
        <v>90</v>
      </c>
      <c r="BR13" s="129">
        <f>SUM(BQ13,BQ14)</f>
        <v>163</v>
      </c>
      <c r="BS13" s="220">
        <f>SUM(AM13,BR13)</f>
        <v>268</v>
      </c>
      <c r="BT13" s="230" t="s">
        <v>142</v>
      </c>
      <c r="BU13" s="59" t="s">
        <v>61</v>
      </c>
      <c r="BV13" s="21"/>
      <c r="BW13" s="12">
        <f>SUM(BV13*25)</f>
        <v>0</v>
      </c>
      <c r="BX13" s="12"/>
      <c r="BY13" s="25">
        <f>SUM(BX13*6)</f>
        <v>0</v>
      </c>
      <c r="BZ13" s="21"/>
      <c r="CA13" s="12"/>
      <c r="CB13" s="12"/>
      <c r="CC13" s="12"/>
      <c r="CD13" s="12">
        <v>1</v>
      </c>
      <c r="CE13" s="12">
        <f>SUM(BZ13*3+CA13*6+CB13*10+CC13*15+CD13*20)</f>
        <v>20</v>
      </c>
      <c r="CF13" s="12"/>
      <c r="CG13" s="12"/>
      <c r="CH13" s="12"/>
      <c r="CI13" s="12"/>
      <c r="CJ13" s="12">
        <v>1</v>
      </c>
      <c r="CK13" s="12">
        <f>SUM(CF13*3+CG13*6+CH13*10+CI13*15+CJ13*20)</f>
        <v>20</v>
      </c>
      <c r="CL13" s="12"/>
      <c r="CM13" s="12"/>
      <c r="CN13" s="12"/>
      <c r="CO13" s="12"/>
      <c r="CP13" s="12"/>
      <c r="CQ13" s="25">
        <f>SUM(CL13*5+CM13*9+CN13*13+CO13*15+CP13*20)</f>
        <v>0</v>
      </c>
      <c r="CR13" s="18"/>
      <c r="CS13" s="8"/>
      <c r="CT13" s="8"/>
      <c r="CU13" s="8"/>
      <c r="CV13" s="8"/>
      <c r="CW13" s="8"/>
      <c r="CX13" s="8"/>
      <c r="CY13" s="10"/>
      <c r="CZ13" s="23">
        <f t="shared" si="1"/>
        <v>40</v>
      </c>
      <c r="DA13" s="129">
        <f>SUM(CZ13,CZ14)</f>
        <v>68</v>
      </c>
      <c r="DB13" s="224">
        <f>SUM(DA13)</f>
        <v>68</v>
      </c>
      <c r="DC13" s="230" t="s">
        <v>142</v>
      </c>
      <c r="DD13" s="355">
        <f>SUM(BS13,DB13)</f>
        <v>336</v>
      </c>
    </row>
    <row r="14" spans="1:108" ht="27.75" customHeight="1">
      <c r="A14" s="235"/>
      <c r="B14" s="59" t="s">
        <v>62</v>
      </c>
      <c r="C14" s="18">
        <v>4</v>
      </c>
      <c r="D14" s="8">
        <v>13</v>
      </c>
      <c r="E14" s="8">
        <v>28</v>
      </c>
      <c r="F14" s="8"/>
      <c r="G14" s="8"/>
      <c r="H14" s="12">
        <f>IF(C14=0,0,IF(C14&gt;15,1,32-C14*2))+IF(D14=0,0,IF(D14&gt;15,1,32-D14*2))+IF(E14=0,0,IF(E14&gt;15,1,32-E14*2))+IF(F14=0,0,IF(F14&gt;15,1,32-F14*2))+IF(G14=0,0,IF(G14&gt;15,1,32-G14*2))</f>
        <v>31</v>
      </c>
      <c r="I14" s="24">
        <v>5</v>
      </c>
      <c r="J14" s="24">
        <v>25</v>
      </c>
      <c r="K14" s="8"/>
      <c r="L14" s="8"/>
      <c r="M14" s="8"/>
      <c r="N14" s="12">
        <f>IF(I14=0,0,IF(I14&gt;15,1,32-I14*2))+IF(J14=0,0,IF(J14&gt;15,1,32-J14*2))+IF(K14=0,0,IF(K14&gt;15,1,32-K14*2))+IF(L14=0,0,IF(L14&gt;15,1,32-L14*2))+IF(M14=0,0,IF(M14&gt;15,1,32-M14*2))</f>
        <v>23</v>
      </c>
      <c r="O14" s="24">
        <v>11</v>
      </c>
      <c r="P14" s="24"/>
      <c r="Q14" s="61"/>
      <c r="R14" s="12">
        <f>IF(O14=0,0,IF(O14&gt;15,1,32-O14*2))+IF(P14=0,0,IF(P14&gt;15,1,32-P14*2))+IF(Q14=0,0,IF(Q14&gt;15,1,32-Q14*2))</f>
        <v>10</v>
      </c>
      <c r="S14" s="24">
        <v>44</v>
      </c>
      <c r="T14" s="24"/>
      <c r="U14" s="25">
        <f>IF(S14=0,0,IF(S14&gt;20,1,42-S14*2))+IF(T14=0,0,IF(T14&gt;20,1,42-T14*2))</f>
        <v>1</v>
      </c>
      <c r="V14" s="18"/>
      <c r="W14" s="8"/>
      <c r="X14" s="12">
        <f>IF(V14=0,0,IF(V14&gt;5,1,18-V14*3))+IF(W14=0,0,IF(W14&gt;5,1,18-W14*3))</f>
        <v>0</v>
      </c>
      <c r="Y14" s="8"/>
      <c r="Z14" s="8"/>
      <c r="AA14" s="12">
        <f>IF(Y14=0,0,IF(Y14&gt;5,1,18-Y14*3))+IF(Z14=0,0,IF(Z14&gt;5,1,18-Z14*3))</f>
        <v>0</v>
      </c>
      <c r="AB14" s="8"/>
      <c r="AC14" s="25">
        <f>IF(AB14=0,0,IF(AB14&gt;10,1,33-AB14*3))</f>
        <v>0</v>
      </c>
      <c r="AD14" s="18"/>
      <c r="AE14" s="12">
        <f>IF(AD14=0,0,IF(AD14&gt;10,1,IF(AD13="A1",33-AD14*3,22-AD14*2)))</f>
        <v>0</v>
      </c>
      <c r="AF14" s="8"/>
      <c r="AG14" s="12">
        <f>IF(AF14=0,0,IF(AF14&gt;10,1,IF(AF13="A1",33-AF14*3,22-AF14*2)))</f>
        <v>0</v>
      </c>
      <c r="AH14" s="8"/>
      <c r="AI14" s="12">
        <f>IF(AH14=0,0,IF(AH14&gt;10,1,IF(AH13="A1",33-AH14*3,22-AH14*2)))</f>
        <v>0</v>
      </c>
      <c r="AJ14" s="8"/>
      <c r="AK14" s="22">
        <f>IF(AJ14=0,0,IF(AJ14&gt;10,1,IF(AJ13="A1",33-AJ14*3,22-AJ14*2)))</f>
        <v>0</v>
      </c>
      <c r="AL14" s="16">
        <f>SUM(H14,N14,R14,U14,X14,AA14,AC14,AE14,AG14,AI14,AK14)</f>
        <v>65</v>
      </c>
      <c r="AM14" s="228"/>
      <c r="AN14" s="235"/>
      <c r="AO14" s="59" t="s">
        <v>62</v>
      </c>
      <c r="AP14" s="18">
        <v>4</v>
      </c>
      <c r="AQ14" s="8">
        <v>1</v>
      </c>
      <c r="AR14" s="8">
        <v>1</v>
      </c>
      <c r="AS14" s="12">
        <f>IF(AP14=0,0,IF(AP14&gt;5,AP14,6-AP14*1))+IF(AQ14=0,0,IF(AQ14&gt;5,AQ14,6-AQ14*1))+IF(AR14=0,0,IF(AR14&gt;5,AR14,6-AR14*1))</f>
        <v>12</v>
      </c>
      <c r="AT14" s="12">
        <v>8</v>
      </c>
      <c r="AU14" s="12">
        <v>2</v>
      </c>
      <c r="AV14" s="12">
        <v>6</v>
      </c>
      <c r="AW14" s="12">
        <f>IF(AT14=0,0,IF(AT14&gt;5,AT14,6-AT14*1))+IF(AU14=0,0,IF(AU14&gt;5,AU14,6-AU14*1))+IF(AV14=0,0,IF(AV14&gt;5,AV14,6-AV14*1))</f>
        <v>18</v>
      </c>
      <c r="AX14" s="8">
        <v>10</v>
      </c>
      <c r="AY14" s="8">
        <v>10</v>
      </c>
      <c r="AZ14" s="8">
        <v>7</v>
      </c>
      <c r="BA14" s="12">
        <f>IF(AX14=0,0,IF(AX14&gt;10,AX14,11-AX14*1))+IF(AY14=0,0,IF(AY14&gt;10,AY14,11-AY14*1))+IF(AZ14=0,0,IF(AZ14&gt;10,AZ14,11-AZ14*1))</f>
        <v>6</v>
      </c>
      <c r="BB14" s="27">
        <v>2</v>
      </c>
      <c r="BC14" s="28"/>
      <c r="BD14" s="28">
        <v>1</v>
      </c>
      <c r="BE14" s="8">
        <f>SUM(BB14*5+BC14*3+BD14*1)</f>
        <v>11</v>
      </c>
      <c r="BF14" s="8"/>
      <c r="BG14" s="28">
        <v>2</v>
      </c>
      <c r="BH14" s="8"/>
      <c r="BI14" s="8">
        <f>SUM(BF14*5+BG14*3+BH14*1)</f>
        <v>6</v>
      </c>
      <c r="BJ14" s="8"/>
      <c r="BK14" s="8"/>
      <c r="BL14" s="28">
        <v>1</v>
      </c>
      <c r="BM14" s="28">
        <v>1</v>
      </c>
      <c r="BN14" s="8"/>
      <c r="BO14" s="9"/>
      <c r="BP14" s="10">
        <f>SUM(BJ14*15+BK14*13+BL14*11+BM14*9+BN14*7+BO14*5)</f>
        <v>20</v>
      </c>
      <c r="BQ14" s="60">
        <f t="shared" si="0"/>
        <v>73</v>
      </c>
      <c r="BR14" s="129"/>
      <c r="BS14" s="240"/>
      <c r="BT14" s="235"/>
      <c r="BU14" s="59" t="s">
        <v>62</v>
      </c>
      <c r="BV14" s="21"/>
      <c r="BW14" s="12">
        <f>IF(BV14=0,0,IF(BV14&gt;10,1,44-BV14*4))</f>
        <v>0</v>
      </c>
      <c r="BX14" s="12"/>
      <c r="BY14" s="25">
        <f>IF(BX14=0,0,IF(BX14=6,1,IF(BX14&gt;6,BX14,12-BX14*2)))</f>
        <v>0</v>
      </c>
      <c r="BZ14" s="21"/>
      <c r="CA14" s="12"/>
      <c r="CB14" s="12"/>
      <c r="CC14" s="12"/>
      <c r="CD14" s="12">
        <v>2</v>
      </c>
      <c r="CE14" s="12">
        <f>IF(BZ14=0,0,IF(BZ14&gt;5,BZ14,6-BZ14*1))+IF(CA14=0,0,IF(CA14&gt;5,CA14,12-CA14*2))+IF(CB14=0,0,IF(CB14&gt;5,CB14,18-CB14*3))+IF(CC14=0,0,IF(CC14&gt;5,CC14,24-CC14*4))+IF(CD14=0,0,IF(CD14&gt;5,CD14,24-CD14*4))</f>
        <v>16</v>
      </c>
      <c r="CF14" s="12"/>
      <c r="CG14" s="12"/>
      <c r="CH14" s="12"/>
      <c r="CI14" s="12"/>
      <c r="CJ14" s="12">
        <v>3</v>
      </c>
      <c r="CK14" s="12">
        <f>IF(CF14=0,0,IF(CF14&gt;5,CF14,6-CF14*1))+IF(CG14=0,0,IF(CG14&gt;5,CG14,12-CG14*2))+IF(CH14=0,0,IF(CH14&gt;5,CH14,18-CH14*3))+IF(CI14=0,0,IF(CI14&gt;5,CI14,24-CI14*4))+IF(CJ14=0,0,IF(CJ14&gt;5,CJ14,24-CJ14*4))</f>
        <v>12</v>
      </c>
      <c r="CL14" s="12"/>
      <c r="CM14" s="12"/>
      <c r="CN14" s="12"/>
      <c r="CO14" s="12"/>
      <c r="CP14" s="12"/>
      <c r="CQ14" s="25">
        <f>IF(CL14=0,0,IF(CL14&gt;10,CL14,11-CL14*1))+IF(CM14=0,0,IF(CM14&gt;10,CM14,22-CM14*2))+IF(CN14=0,0,IF(CN14&gt;10,CN14,33-CN14*3))+IF(CO14=0,0,IF(CO14&gt;8,CO14,28-CO14*3))+IF(CP14=0,0,IF(CP14&gt;6,CP14,35-CP14*5))</f>
        <v>0</v>
      </c>
      <c r="CR14" s="18"/>
      <c r="CS14" s="8"/>
      <c r="CT14" s="8"/>
      <c r="CU14" s="8"/>
      <c r="CV14" s="8"/>
      <c r="CW14" s="8"/>
      <c r="CX14" s="8"/>
      <c r="CY14" s="10"/>
      <c r="CZ14" s="23">
        <f t="shared" si="1"/>
        <v>28</v>
      </c>
      <c r="DA14" s="129"/>
      <c r="DB14" s="234"/>
      <c r="DC14" s="235"/>
      <c r="DD14" s="355"/>
    </row>
    <row r="15" spans="1:108" ht="27.75" customHeight="1">
      <c r="A15" s="230" t="s">
        <v>155</v>
      </c>
      <c r="B15" s="59" t="s">
        <v>60</v>
      </c>
      <c r="C15" s="153">
        <v>1</v>
      </c>
      <c r="D15" s="154"/>
      <c r="E15" s="154"/>
      <c r="F15" s="154"/>
      <c r="G15" s="154"/>
      <c r="H15" s="8">
        <f>SUM(C15*5)</f>
        <v>5</v>
      </c>
      <c r="I15" s="154">
        <v>1</v>
      </c>
      <c r="J15" s="154"/>
      <c r="K15" s="154"/>
      <c r="L15" s="154"/>
      <c r="M15" s="154"/>
      <c r="N15" s="8">
        <f>SUM(I15*5)</f>
        <v>5</v>
      </c>
      <c r="O15" s="154">
        <v>1</v>
      </c>
      <c r="P15" s="154"/>
      <c r="Q15" s="154"/>
      <c r="R15" s="8">
        <f>SUM(O15*5)</f>
        <v>5</v>
      </c>
      <c r="S15" s="154">
        <v>1</v>
      </c>
      <c r="T15" s="154"/>
      <c r="U15" s="10">
        <f>SUM(S15*10)</f>
        <v>10</v>
      </c>
      <c r="V15" s="153">
        <v>1</v>
      </c>
      <c r="W15" s="154"/>
      <c r="X15" s="8">
        <f>SUM(V15*10)</f>
        <v>10</v>
      </c>
      <c r="Y15" s="154">
        <v>1</v>
      </c>
      <c r="Z15" s="154"/>
      <c r="AA15" s="8">
        <f>SUM(Y15*10)</f>
        <v>10</v>
      </c>
      <c r="AB15" s="8"/>
      <c r="AC15" s="10">
        <f>SUM(AB15*15)</f>
        <v>0</v>
      </c>
      <c r="AD15" s="11"/>
      <c r="AE15" s="12">
        <f>IF(AD15="A1",30,IF(AD15="A2",25,""))</f>
      </c>
      <c r="AF15" s="13">
        <f>IF(AD15="","",AD15)</f>
      </c>
      <c r="AG15" s="14"/>
      <c r="AH15" s="13">
        <f>IF(AF15="","",AF15)</f>
      </c>
      <c r="AI15" s="14"/>
      <c r="AJ15" s="13">
        <f>IF(AH15="","",AH15)</f>
      </c>
      <c r="AK15" s="15"/>
      <c r="AL15" s="16">
        <f>SUM(H15,N15,R15,U15,X15,AA15,AC15,AE15)</f>
        <v>45</v>
      </c>
      <c r="AM15" s="228">
        <f>SUM(AL15,AL16)</f>
        <v>54</v>
      </c>
      <c r="AN15" s="230" t="s">
        <v>155</v>
      </c>
      <c r="AO15" s="59" t="s">
        <v>61</v>
      </c>
      <c r="AP15" s="18"/>
      <c r="AQ15" s="8"/>
      <c r="AR15" s="8"/>
      <c r="AS15" s="8">
        <f>SUM(AP15:AR15)</f>
        <v>0</v>
      </c>
      <c r="AT15" s="8"/>
      <c r="AU15" s="8"/>
      <c r="AV15" s="8"/>
      <c r="AW15" s="8">
        <f>SUM(AT15:AV15)</f>
        <v>0</v>
      </c>
      <c r="AX15" s="8"/>
      <c r="AY15" s="8"/>
      <c r="AZ15" s="8"/>
      <c r="BA15" s="8">
        <f>SUM(AX15:AZ15)*3</f>
        <v>0</v>
      </c>
      <c r="BB15" s="27"/>
      <c r="BC15" s="14"/>
      <c r="BD15" s="28"/>
      <c r="BE15" s="8">
        <f>SUM(BB15*2+BD15*2)</f>
        <v>0</v>
      </c>
      <c r="BF15" s="8"/>
      <c r="BG15" s="14"/>
      <c r="BH15" s="8"/>
      <c r="BI15" s="8">
        <f>SUM(BF15*2+BH15*2)</f>
        <v>0</v>
      </c>
      <c r="BJ15" s="149"/>
      <c r="BK15" s="150"/>
      <c r="BL15" s="151"/>
      <c r="BM15" s="152"/>
      <c r="BN15" s="149"/>
      <c r="BO15" s="150"/>
      <c r="BP15" s="10">
        <f>SUM(BJ15*2.5+BN15*2.5)</f>
        <v>0</v>
      </c>
      <c r="BQ15" s="60">
        <f t="shared" si="0"/>
        <v>0</v>
      </c>
      <c r="BR15" s="129">
        <f>SUM(BQ15,BQ16)</f>
        <v>0</v>
      </c>
      <c r="BS15" s="220">
        <f>SUM(AM15,BR15)</f>
        <v>54</v>
      </c>
      <c r="BT15" s="230" t="s">
        <v>155</v>
      </c>
      <c r="BU15" s="59" t="s">
        <v>61</v>
      </c>
      <c r="BV15" s="21"/>
      <c r="BW15" s="12">
        <f>SUM(BV15*25)</f>
        <v>0</v>
      </c>
      <c r="BX15" s="12"/>
      <c r="BY15" s="25">
        <f>SUM(BX15*6)</f>
        <v>0</v>
      </c>
      <c r="BZ15" s="21"/>
      <c r="CA15" s="12"/>
      <c r="CB15" s="12"/>
      <c r="CC15" s="12"/>
      <c r="CD15" s="12"/>
      <c r="CE15" s="12">
        <f>SUM(BZ15*3+CA15*6+CB15*10+CC15*15+CD15*20)</f>
        <v>0</v>
      </c>
      <c r="CF15" s="12"/>
      <c r="CG15" s="12"/>
      <c r="CH15" s="12"/>
      <c r="CI15" s="12"/>
      <c r="CJ15" s="12"/>
      <c r="CK15" s="12">
        <f>SUM(CF15*3+CG15*6+CH15*10+CI15*15+CJ15*20)</f>
        <v>0</v>
      </c>
      <c r="CL15" s="12"/>
      <c r="CM15" s="12"/>
      <c r="CN15" s="12"/>
      <c r="CO15" s="12"/>
      <c r="CP15" s="12"/>
      <c r="CQ15" s="25">
        <f>SUM(CL15*5+CM15*9+CN15*13+CO15*15+CP15*20)</f>
        <v>0</v>
      </c>
      <c r="CR15" s="18"/>
      <c r="CS15" s="8"/>
      <c r="CT15" s="8"/>
      <c r="CU15" s="8"/>
      <c r="CV15" s="8"/>
      <c r="CW15" s="8"/>
      <c r="CX15" s="8"/>
      <c r="CY15" s="10"/>
      <c r="CZ15" s="23">
        <f t="shared" si="1"/>
        <v>0</v>
      </c>
      <c r="DA15" s="129">
        <f>SUM(CZ15,CZ16)</f>
        <v>0</v>
      </c>
      <c r="DB15" s="224">
        <f>SUM(DA15)</f>
        <v>0</v>
      </c>
      <c r="DC15" s="230" t="s">
        <v>155</v>
      </c>
      <c r="DD15" s="355">
        <f>SUM(BS15,DB15)</f>
        <v>54</v>
      </c>
    </row>
    <row r="16" spans="1:108" ht="27.75" customHeight="1">
      <c r="A16" s="235"/>
      <c r="B16" s="59" t="s">
        <v>62</v>
      </c>
      <c r="C16" s="18">
        <v>18</v>
      </c>
      <c r="D16" s="8"/>
      <c r="E16" s="8"/>
      <c r="F16" s="8"/>
      <c r="G16" s="8"/>
      <c r="H16" s="12">
        <f>IF(C16=0,0,IF(C16&gt;15,1,32-C16*2))+IF(D16=0,0,IF(D16&gt;15,1,32-D16*2))+IF(E16=0,0,IF(E16&gt;15,1,32-E16*2))+IF(F16=0,0,IF(F16&gt;15,1,32-F16*2))+IF(G16=0,0,IF(G16&gt;15,1,32-G16*2))</f>
        <v>1</v>
      </c>
      <c r="I16" s="24">
        <v>14</v>
      </c>
      <c r="J16" s="24"/>
      <c r="K16" s="8"/>
      <c r="L16" s="8"/>
      <c r="M16" s="8"/>
      <c r="N16" s="12">
        <f>IF(I16=0,0,IF(I16&gt;15,1,32-I16*2))+IF(J16=0,0,IF(J16&gt;15,1,32-J16*2))+IF(K16=0,0,IF(K16&gt;15,1,32-K16*2))+IF(L16=0,0,IF(L16&gt;15,1,32-L16*2))+IF(M16=0,0,IF(M16&gt;15,1,32-M16*2))</f>
        <v>4</v>
      </c>
      <c r="O16" s="8">
        <v>28</v>
      </c>
      <c r="P16" s="8"/>
      <c r="Q16" s="8"/>
      <c r="R16" s="12">
        <f>IF(O16=0,0,IF(O16&gt;15,1,32-O16*2))+IF(P16=0,0,IF(P16&gt;15,1,32-P16*2))+IF(Q16=0,0,IF(Q16&gt;15,1,32-Q16*2))</f>
        <v>1</v>
      </c>
      <c r="S16" s="8">
        <v>87</v>
      </c>
      <c r="T16" s="8"/>
      <c r="U16" s="25">
        <f>IF(S16=0,0,IF(S16&gt;20,1,42-S16*2))+IF(T16=0,0,IF(T16&gt;20,1,42-T16*2))</f>
        <v>1</v>
      </c>
      <c r="V16" s="18">
        <v>6</v>
      </c>
      <c r="W16" s="8"/>
      <c r="X16" s="12">
        <f>IF(V16=0,0,IF(V16&gt;5,1,18-V16*3))+IF(W16=0,0,IF(W16&gt;5,1,18-W16*3))</f>
        <v>1</v>
      </c>
      <c r="Y16" s="8">
        <v>6</v>
      </c>
      <c r="Z16" s="8"/>
      <c r="AA16" s="12">
        <f>IF(Y16=0,0,IF(Y16&gt;5,1,18-Y16*3))+IF(Z16=0,0,IF(Z16&gt;5,1,18-Z16*3))</f>
        <v>1</v>
      </c>
      <c r="AB16" s="8"/>
      <c r="AC16" s="25">
        <f>IF(AB16=0,0,IF(AB16&gt;10,1,33-AB16*3))</f>
        <v>0</v>
      </c>
      <c r="AD16" s="18"/>
      <c r="AE16" s="12">
        <f>IF(AD16=0,0,IF(AD16&gt;10,1,IF(AD15="A1",33-AD16*3,22-AD16*2)))</f>
        <v>0</v>
      </c>
      <c r="AF16" s="8"/>
      <c r="AG16" s="12">
        <f>IF(AF16=0,0,IF(AF16&gt;10,1,IF(AF15="A1",33-AF16*3,22-AF16*2)))</f>
        <v>0</v>
      </c>
      <c r="AH16" s="8"/>
      <c r="AI16" s="12">
        <f>IF(AH16=0,0,IF(AH16&gt;10,1,IF(AH15="A1",33-AH16*3,22-AH16*2)))</f>
        <v>0</v>
      </c>
      <c r="AJ16" s="8"/>
      <c r="AK16" s="22">
        <f>IF(AJ16=0,0,IF(AJ16&gt;10,1,IF(AJ15="A1",33-AJ16*3,22-AJ16*2)))</f>
        <v>0</v>
      </c>
      <c r="AL16" s="16">
        <f>SUM(H16,N16,R16,U16,X16,AA16,AC16,AE16,AG16,AI16,AK16)</f>
        <v>9</v>
      </c>
      <c r="AM16" s="228"/>
      <c r="AN16" s="235"/>
      <c r="AO16" s="59" t="s">
        <v>62</v>
      </c>
      <c r="AP16" s="18"/>
      <c r="AQ16" s="8"/>
      <c r="AR16" s="8"/>
      <c r="AS16" s="12">
        <f>IF(AP16=0,0,IF(AP16&gt;5,AP16,6-AP16*1))+IF(AQ16=0,0,IF(AQ16&gt;5,AQ16,6-AQ16*1))+IF(AR16=0,0,IF(AR16&gt;5,AR16,6-AR16*1))</f>
        <v>0</v>
      </c>
      <c r="AT16" s="12"/>
      <c r="AU16" s="12"/>
      <c r="AV16" s="12"/>
      <c r="AW16" s="12">
        <f>IF(AT16=0,0,IF(AT16&gt;5,AT16,6-AT16*1))+IF(AU16=0,0,IF(AU16&gt;5,AU16,6-AU16*1))+IF(AV16=0,0,IF(AV16&gt;5,AV16,6-AV16*1))</f>
        <v>0</v>
      </c>
      <c r="AX16" s="8"/>
      <c r="AY16" s="8"/>
      <c r="AZ16" s="8"/>
      <c r="BA16" s="12">
        <f>IF(AX16=0,0,IF(AX16&gt;10,AX16,11-AX16*1))+IF(AY16=0,0,IF(AY16&gt;10,AY16,11-AY16*1))+IF(AZ16=0,0,IF(AZ16&gt;10,AZ16,11-AZ16*1))</f>
        <v>0</v>
      </c>
      <c r="BB16" s="27"/>
      <c r="BC16" s="28"/>
      <c r="BD16" s="28"/>
      <c r="BE16" s="8">
        <f>SUM(BB16*5+BC16*3+BD16*1)</f>
        <v>0</v>
      </c>
      <c r="BF16" s="8"/>
      <c r="BG16" s="28"/>
      <c r="BH16" s="8"/>
      <c r="BI16" s="8">
        <f>SUM(BF16*5+BG16*3+BH16*1)</f>
        <v>0</v>
      </c>
      <c r="BJ16" s="8"/>
      <c r="BK16" s="8"/>
      <c r="BL16" s="28"/>
      <c r="BM16" s="28"/>
      <c r="BN16" s="8"/>
      <c r="BO16" s="9"/>
      <c r="BP16" s="10">
        <f>SUM(BJ16*15+BK16*13+BL16*11+BM16*9+BN16*7+BO16*5)</f>
        <v>0</v>
      </c>
      <c r="BQ16" s="60">
        <f t="shared" si="0"/>
        <v>0</v>
      </c>
      <c r="BR16" s="129"/>
      <c r="BS16" s="240"/>
      <c r="BT16" s="235"/>
      <c r="BU16" s="59" t="s">
        <v>62</v>
      </c>
      <c r="BV16" s="21"/>
      <c r="BW16" s="12">
        <f>IF(BV16=0,0,IF(BV16&gt;10,1,44-BV16*4))</f>
        <v>0</v>
      </c>
      <c r="BX16" s="12"/>
      <c r="BY16" s="25">
        <f>IF(BX16=0,0,IF(BX16=6,1,IF(BX16&gt;6,BX16,12-BX16*2)))</f>
        <v>0</v>
      </c>
      <c r="BZ16" s="21"/>
      <c r="CA16" s="12"/>
      <c r="CB16" s="12"/>
      <c r="CC16" s="12"/>
      <c r="CD16" s="12"/>
      <c r="CE16" s="12">
        <f>IF(BZ16=0,0,IF(BZ16&gt;5,BZ16,6-BZ16*1))+IF(CA16=0,0,IF(CA16&gt;5,CA16,12-CA16*2))+IF(CB16=0,0,IF(CB16&gt;5,CB16,18-CB16*3))+IF(CC16=0,0,IF(CC16&gt;5,CC16,24-CC16*4))+IF(CD16=0,0,IF(CD16&gt;5,CD16,24-CD16*4))</f>
        <v>0</v>
      </c>
      <c r="CF16" s="12"/>
      <c r="CG16" s="12"/>
      <c r="CH16" s="12"/>
      <c r="CI16" s="12"/>
      <c r="CJ16" s="12"/>
      <c r="CK16" s="12">
        <f>IF(CF16=0,0,IF(CF16&gt;5,CF16,6-CF16*1))+IF(CG16=0,0,IF(CG16&gt;5,CG16,12-CG16*2))+IF(CH16=0,0,IF(CH16&gt;5,CH16,18-CH16*3))+IF(CI16=0,0,IF(CI16&gt;5,CI16,24-CI16*4))+IF(CJ16=0,0,IF(CJ16&gt;5,CJ16,24-CJ16*4))</f>
        <v>0</v>
      </c>
      <c r="CL16" s="12"/>
      <c r="CM16" s="12"/>
      <c r="CN16" s="12"/>
      <c r="CO16" s="12"/>
      <c r="CP16" s="12"/>
      <c r="CQ16" s="25">
        <f>IF(CL16=0,0,IF(CL16&gt;10,CL16,11-CL16*1))+IF(CM16=0,0,IF(CM16&gt;10,CM16,22-CM16*2))+IF(CN16=0,0,IF(CN16&gt;10,CN16,33-CN16*3))+IF(CO16=0,0,IF(CO16&gt;8,CO16,28-CO16*3))+IF(CP16=0,0,IF(CP16&gt;6,CP16,35-CP16*5))</f>
        <v>0</v>
      </c>
      <c r="CR16" s="18"/>
      <c r="CS16" s="8"/>
      <c r="CT16" s="8"/>
      <c r="CU16" s="8"/>
      <c r="CV16" s="8"/>
      <c r="CW16" s="8"/>
      <c r="CX16" s="8"/>
      <c r="CY16" s="10"/>
      <c r="CZ16" s="23">
        <f t="shared" si="1"/>
        <v>0</v>
      </c>
      <c r="DA16" s="129"/>
      <c r="DB16" s="234"/>
      <c r="DC16" s="235"/>
      <c r="DD16" s="355"/>
    </row>
    <row r="17" spans="1:108" ht="27.75" customHeight="1">
      <c r="A17" s="230" t="s">
        <v>147</v>
      </c>
      <c r="B17" s="59" t="s">
        <v>60</v>
      </c>
      <c r="C17" s="153">
        <v>1</v>
      </c>
      <c r="D17" s="154"/>
      <c r="E17" s="154"/>
      <c r="F17" s="154"/>
      <c r="G17" s="154"/>
      <c r="H17" s="8">
        <f>SUM(C17*5)</f>
        <v>5</v>
      </c>
      <c r="I17" s="154">
        <v>1</v>
      </c>
      <c r="J17" s="154"/>
      <c r="K17" s="154"/>
      <c r="L17" s="154"/>
      <c r="M17" s="154"/>
      <c r="N17" s="8">
        <f>SUM(I17*5)</f>
        <v>5</v>
      </c>
      <c r="O17" s="154">
        <v>1</v>
      </c>
      <c r="P17" s="154"/>
      <c r="Q17" s="154"/>
      <c r="R17" s="8">
        <f>SUM(O17*5)</f>
        <v>5</v>
      </c>
      <c r="S17" s="154"/>
      <c r="T17" s="154"/>
      <c r="U17" s="10">
        <f>SUM(S17*10)</f>
        <v>0</v>
      </c>
      <c r="V17" s="153"/>
      <c r="W17" s="154"/>
      <c r="X17" s="8">
        <f>SUM(V17*10)</f>
        <v>0</v>
      </c>
      <c r="Y17" s="154"/>
      <c r="Z17" s="154"/>
      <c r="AA17" s="8">
        <f>SUM(Y17*10)</f>
        <v>0</v>
      </c>
      <c r="AB17" s="8"/>
      <c r="AC17" s="10">
        <f>SUM(AB17*15)</f>
        <v>0</v>
      </c>
      <c r="AD17" s="11"/>
      <c r="AE17" s="12">
        <f>IF(AD17="A1",30,IF(AD17="A2",25,""))</f>
      </c>
      <c r="AF17" s="13">
        <f>IF(AD17="","",AD17)</f>
      </c>
      <c r="AG17" s="14"/>
      <c r="AH17" s="13">
        <f>IF(AF17="","",AF17)</f>
      </c>
      <c r="AI17" s="14"/>
      <c r="AJ17" s="13">
        <f>IF(AH17="","",AH17)</f>
      </c>
      <c r="AK17" s="15"/>
      <c r="AL17" s="16">
        <f>SUM(H17,N17,R17,U17,X17,AA17,AC17,AE17)</f>
        <v>15</v>
      </c>
      <c r="AM17" s="228">
        <f>SUM(AL17,AL18)</f>
        <v>50</v>
      </c>
      <c r="AN17" s="230" t="s">
        <v>147</v>
      </c>
      <c r="AO17" s="59" t="s">
        <v>61</v>
      </c>
      <c r="AP17" s="18">
        <v>1</v>
      </c>
      <c r="AQ17" s="8">
        <v>2</v>
      </c>
      <c r="AR17" s="8">
        <v>2</v>
      </c>
      <c r="AS17" s="8">
        <f>SUM(AP17:AR17)</f>
        <v>5</v>
      </c>
      <c r="AT17" s="8">
        <v>1</v>
      </c>
      <c r="AU17" s="8">
        <v>2</v>
      </c>
      <c r="AV17" s="8">
        <v>2</v>
      </c>
      <c r="AW17" s="8">
        <f>SUM(AT17:AV17)</f>
        <v>5</v>
      </c>
      <c r="AX17" s="8">
        <v>1</v>
      </c>
      <c r="AY17" s="8">
        <v>1</v>
      </c>
      <c r="AZ17" s="8"/>
      <c r="BA17" s="8">
        <f>SUM(AX17:AZ17)*3</f>
        <v>6</v>
      </c>
      <c r="BB17" s="27"/>
      <c r="BC17" s="14"/>
      <c r="BD17" s="28"/>
      <c r="BE17" s="8">
        <f>SUM(BB17*2+BD17*2)</f>
        <v>0</v>
      </c>
      <c r="BF17" s="8"/>
      <c r="BG17" s="14"/>
      <c r="BH17" s="8"/>
      <c r="BI17" s="8">
        <f>SUM(BF17*2+BH17*2)</f>
        <v>0</v>
      </c>
      <c r="BJ17" s="149"/>
      <c r="BK17" s="150"/>
      <c r="BL17" s="151"/>
      <c r="BM17" s="152"/>
      <c r="BN17" s="149"/>
      <c r="BO17" s="150"/>
      <c r="BP17" s="10">
        <f>SUM(BJ17*2.5+BN17*2.5)</f>
        <v>0</v>
      </c>
      <c r="BQ17" s="60">
        <f t="shared" si="0"/>
        <v>16</v>
      </c>
      <c r="BR17" s="129">
        <f>SUM(BQ17,BQ18)</f>
        <v>50</v>
      </c>
      <c r="BS17" s="220">
        <f>SUM(AM17,BR17)</f>
        <v>100</v>
      </c>
      <c r="BT17" s="230" t="s">
        <v>147</v>
      </c>
      <c r="BU17" s="59" t="s">
        <v>61</v>
      </c>
      <c r="BV17" s="21"/>
      <c r="BW17" s="12">
        <f>SUM(BV17*25)</f>
        <v>0</v>
      </c>
      <c r="BX17" s="12"/>
      <c r="BY17" s="25">
        <f>SUM(BX17*6)</f>
        <v>0</v>
      </c>
      <c r="BZ17" s="21"/>
      <c r="CA17" s="12"/>
      <c r="CB17" s="12"/>
      <c r="CC17" s="12"/>
      <c r="CD17" s="12"/>
      <c r="CE17" s="12">
        <f>SUM(BZ17*3+CA17*6+CB17*10+CC17*15+CD17*20)</f>
        <v>0</v>
      </c>
      <c r="CF17" s="12"/>
      <c r="CG17" s="12"/>
      <c r="CH17" s="12"/>
      <c r="CI17" s="12"/>
      <c r="CJ17" s="12"/>
      <c r="CK17" s="12">
        <f>SUM(CF17*3+CG17*6+CH17*10+CI17*15+CJ17*20)</f>
        <v>0</v>
      </c>
      <c r="CL17" s="12"/>
      <c r="CM17" s="12"/>
      <c r="CN17" s="12"/>
      <c r="CO17" s="12"/>
      <c r="CP17" s="12"/>
      <c r="CQ17" s="25">
        <f>SUM(CL17*5+CM17*9+CN17*13+CO17*15+CP17*20)</f>
        <v>0</v>
      </c>
      <c r="CR17" s="18"/>
      <c r="CS17" s="8"/>
      <c r="CT17" s="8"/>
      <c r="CU17" s="8"/>
      <c r="CV17" s="8"/>
      <c r="CW17" s="8"/>
      <c r="CX17" s="8"/>
      <c r="CY17" s="10"/>
      <c r="CZ17" s="23">
        <f t="shared" si="1"/>
        <v>0</v>
      </c>
      <c r="DA17" s="129">
        <f>SUM(CZ17,CZ18)</f>
        <v>0</v>
      </c>
      <c r="DB17" s="224">
        <f>SUM(DA17)</f>
        <v>0</v>
      </c>
      <c r="DC17" s="230" t="s">
        <v>147</v>
      </c>
      <c r="DD17" s="355">
        <f>SUM(BS17,DB17)</f>
        <v>100</v>
      </c>
    </row>
    <row r="18" spans="1:108" ht="27.75" customHeight="1">
      <c r="A18" s="235"/>
      <c r="B18" s="59" t="s">
        <v>62</v>
      </c>
      <c r="C18" s="18">
        <v>9</v>
      </c>
      <c r="D18" s="8"/>
      <c r="E18" s="8"/>
      <c r="F18" s="8"/>
      <c r="G18" s="8"/>
      <c r="H18" s="12">
        <f>IF(C18=0,0,IF(C18&gt;15,1,32-C18*2))+IF(D18=0,0,IF(D18&gt;15,1,32-D18*2))+IF(E18=0,0,IF(E18&gt;15,1,32-E18*2))+IF(F18=0,0,IF(F18&gt;15,1,32-F18*2))+IF(G18=0,0,IF(G18&gt;15,1,32-G18*2))</f>
        <v>14</v>
      </c>
      <c r="I18" s="8">
        <v>6</v>
      </c>
      <c r="J18" s="8"/>
      <c r="K18" s="8"/>
      <c r="L18" s="8"/>
      <c r="M18" s="8"/>
      <c r="N18" s="12">
        <f>IF(I18=0,0,IF(I18&gt;15,1,32-I18*2))+IF(J18=0,0,IF(J18&gt;15,1,32-J18*2))+IF(K18=0,0,IF(K18&gt;15,1,32-K18*2))+IF(L18=0,0,IF(L18&gt;15,1,32-L18*2))+IF(M18=0,0,IF(M18&gt;15,1,32-M18*2))</f>
        <v>20</v>
      </c>
      <c r="O18" s="8">
        <v>26</v>
      </c>
      <c r="P18" s="8"/>
      <c r="Q18" s="8"/>
      <c r="R18" s="12">
        <f>IF(O18=0,0,IF(O18&gt;15,1,32-O18*2))+IF(P18=0,0,IF(P18&gt;15,1,32-P18*2))+IF(Q18=0,0,IF(Q18&gt;15,1,32-Q18*2))</f>
        <v>1</v>
      </c>
      <c r="S18" s="8"/>
      <c r="T18" s="8"/>
      <c r="U18" s="25">
        <f>IF(S18=0,0,IF(S18&gt;20,1,42-S18*2))+IF(T18=0,0,IF(T18&gt;20,1,42-T18*2))</f>
        <v>0</v>
      </c>
      <c r="V18" s="18"/>
      <c r="W18" s="8"/>
      <c r="X18" s="12">
        <f>IF(V18=0,0,IF(V18&gt;5,1,18-V18*3))+IF(W18=0,0,IF(W18&gt;5,1,18-W18*3))</f>
        <v>0</v>
      </c>
      <c r="Y18" s="8"/>
      <c r="Z18" s="8"/>
      <c r="AA18" s="12">
        <f>IF(Y18=0,0,IF(Y18&gt;5,1,18-Y18*3))+IF(Z18=0,0,IF(Z18&gt;5,1,18-Z18*3))</f>
        <v>0</v>
      </c>
      <c r="AB18" s="8"/>
      <c r="AC18" s="25">
        <f>IF(AB18=0,0,IF(AB18&gt;10,1,33-AB18*3))</f>
        <v>0</v>
      </c>
      <c r="AD18" s="18"/>
      <c r="AE18" s="12">
        <f>IF(AD18=0,0,IF(AD18&gt;10,1,IF(AD17="A1",33-AD18*3,22-AD18*2)))</f>
        <v>0</v>
      </c>
      <c r="AF18" s="8"/>
      <c r="AG18" s="12">
        <f>IF(AF18=0,0,IF(AF18&gt;10,1,IF(AF17="A1",33-AF18*3,22-AF18*2)))</f>
        <v>0</v>
      </c>
      <c r="AH18" s="8"/>
      <c r="AI18" s="12">
        <f>IF(AH18=0,0,IF(AH18&gt;10,1,IF(AH17="A1",33-AH18*3,22-AH18*2)))</f>
        <v>0</v>
      </c>
      <c r="AJ18" s="8"/>
      <c r="AK18" s="22">
        <f>IF(AJ18=0,0,IF(AJ18&gt;10,1,IF(AJ17="A1",33-AJ18*3,22-AJ18*2)))</f>
        <v>0</v>
      </c>
      <c r="AL18" s="16">
        <f>SUM(H18,N18,R18,U18,X18,AA18,AC18,AE18,AG18,AI18,AK18)</f>
        <v>35</v>
      </c>
      <c r="AM18" s="228"/>
      <c r="AN18" s="235"/>
      <c r="AO18" s="59" t="s">
        <v>62</v>
      </c>
      <c r="AP18" s="18">
        <v>2</v>
      </c>
      <c r="AQ18" s="8">
        <v>6</v>
      </c>
      <c r="AR18" s="8">
        <v>4</v>
      </c>
      <c r="AS18" s="12">
        <f>IF(AP18=0,0,IF(AP18&gt;5,AP18,6-AP18*1))+IF(AQ18=0,0,IF(AQ18&gt;5,AQ18,6-AQ18*1))+IF(AR18=0,0,IF(AR18&gt;5,AR18,6-AR18*1))</f>
        <v>12</v>
      </c>
      <c r="AT18" s="12">
        <v>3</v>
      </c>
      <c r="AU18" s="12">
        <v>6</v>
      </c>
      <c r="AV18" s="12">
        <v>4</v>
      </c>
      <c r="AW18" s="12">
        <f>IF(AT18=0,0,IF(AT18&gt;5,AT18,6-AT18*1))+IF(AU18=0,0,IF(AU18&gt;5,AU18,6-AU18*1))+IF(AV18=0,0,IF(AV18&gt;5,AV18,6-AV18*1))</f>
        <v>11</v>
      </c>
      <c r="AX18" s="8">
        <v>10</v>
      </c>
      <c r="AY18" s="8">
        <v>1</v>
      </c>
      <c r="AZ18" s="8"/>
      <c r="BA18" s="12">
        <f>IF(AX18=0,0,IF(AX18&gt;10,AX18,11-AX18*1))+IF(AY18=0,0,IF(AY18&gt;10,AY18,11-AY18*1))+IF(AZ18=0,0,IF(AZ18&gt;10,AZ18,11-AZ18*1))</f>
        <v>11</v>
      </c>
      <c r="BB18" s="27"/>
      <c r="BC18" s="28"/>
      <c r="BD18" s="28"/>
      <c r="BE18" s="8">
        <f>SUM(BB18*5+BC18*3+BD18*1)</f>
        <v>0</v>
      </c>
      <c r="BF18" s="8"/>
      <c r="BG18" s="28"/>
      <c r="BH18" s="8"/>
      <c r="BI18" s="8">
        <f>SUM(BF18*5+BG18*3+BH18*1)</f>
        <v>0</v>
      </c>
      <c r="BJ18" s="8"/>
      <c r="BK18" s="8"/>
      <c r="BL18" s="28"/>
      <c r="BM18" s="28"/>
      <c r="BN18" s="8"/>
      <c r="BO18" s="9"/>
      <c r="BP18" s="10">
        <f>SUM(BJ18*15+BK18*13+BL18*11+BM18*9+BN18*7+BO18*5)</f>
        <v>0</v>
      </c>
      <c r="BQ18" s="60">
        <f t="shared" si="0"/>
        <v>34</v>
      </c>
      <c r="BR18" s="129"/>
      <c r="BS18" s="240"/>
      <c r="BT18" s="235"/>
      <c r="BU18" s="59" t="s">
        <v>62</v>
      </c>
      <c r="BV18" s="21"/>
      <c r="BW18" s="12">
        <f>IF(BV18=0,0,IF(BV18&gt;10,1,44-BV18*4))</f>
        <v>0</v>
      </c>
      <c r="BX18" s="12"/>
      <c r="BY18" s="25">
        <f>IF(BX18=0,0,IF(BX18=6,1,IF(BX18&gt;6,BX18,12-BX18*2)))</f>
        <v>0</v>
      </c>
      <c r="BZ18" s="21"/>
      <c r="CA18" s="12"/>
      <c r="CB18" s="12"/>
      <c r="CC18" s="12"/>
      <c r="CD18" s="12"/>
      <c r="CE18" s="12">
        <f>IF(BZ18=0,0,IF(BZ18&gt;5,BZ18,6-BZ18*1))+IF(CA18=0,0,IF(CA18&gt;5,CA18,12-CA18*2))+IF(CB18=0,0,IF(CB18&gt;5,CB18,18-CB18*3))+IF(CC18=0,0,IF(CC18&gt;5,CC18,24-CC18*4))+IF(CD18=0,0,IF(CD18&gt;5,CD18,24-CD18*4))</f>
        <v>0</v>
      </c>
      <c r="CF18" s="12"/>
      <c r="CG18" s="12"/>
      <c r="CH18" s="12"/>
      <c r="CI18" s="12"/>
      <c r="CJ18" s="12"/>
      <c r="CK18" s="12">
        <f>IF(CF18=0,0,IF(CF18&gt;5,CF18,6-CF18*1))+IF(CG18=0,0,IF(CG18&gt;5,CG18,12-CG18*2))+IF(CH18=0,0,IF(CH18&gt;5,CH18,18-CH18*3))+IF(CI18=0,0,IF(CI18&gt;5,CI18,24-CI18*4))+IF(CJ18=0,0,IF(CJ18&gt;5,CJ18,24-CJ18*4))</f>
        <v>0</v>
      </c>
      <c r="CL18" s="12"/>
      <c r="CM18" s="12"/>
      <c r="CN18" s="12"/>
      <c r="CO18" s="12"/>
      <c r="CP18" s="12"/>
      <c r="CQ18" s="25">
        <f>IF(CL18=0,0,IF(CL18&gt;10,CL18,11-CL18*1))+IF(CM18=0,0,IF(CM18&gt;10,CM18,22-CM18*2))+IF(CN18=0,0,IF(CN18&gt;10,CN18,33-CN18*3))+IF(CO18=0,0,IF(CO18&gt;8,CO18,28-CO18*3))+IF(CP18=0,0,IF(CP18&gt;6,CP18,35-CP18*5))</f>
        <v>0</v>
      </c>
      <c r="CR18" s="18"/>
      <c r="CS18" s="8"/>
      <c r="CT18" s="8"/>
      <c r="CU18" s="8"/>
      <c r="CV18" s="8"/>
      <c r="CW18" s="8"/>
      <c r="CX18" s="8"/>
      <c r="CY18" s="10"/>
      <c r="CZ18" s="23">
        <f t="shared" si="1"/>
        <v>0</v>
      </c>
      <c r="DA18" s="129"/>
      <c r="DB18" s="234"/>
      <c r="DC18" s="235"/>
      <c r="DD18" s="355"/>
    </row>
    <row r="19" spans="1:108" ht="27.75" customHeight="1">
      <c r="A19" s="230" t="s">
        <v>140</v>
      </c>
      <c r="B19" s="59" t="s">
        <v>60</v>
      </c>
      <c r="C19" s="153">
        <v>6</v>
      </c>
      <c r="D19" s="154"/>
      <c r="E19" s="154"/>
      <c r="F19" s="154"/>
      <c r="G19" s="154"/>
      <c r="H19" s="8">
        <f>SUM(C19*5)</f>
        <v>30</v>
      </c>
      <c r="I19" s="154">
        <v>6</v>
      </c>
      <c r="J19" s="154"/>
      <c r="K19" s="154"/>
      <c r="L19" s="154"/>
      <c r="M19" s="154"/>
      <c r="N19" s="8">
        <f>SUM(I19*5)</f>
        <v>30</v>
      </c>
      <c r="O19" s="154">
        <v>4</v>
      </c>
      <c r="P19" s="154"/>
      <c r="Q19" s="154"/>
      <c r="R19" s="8">
        <f>SUM(O19*5)</f>
        <v>20</v>
      </c>
      <c r="S19" s="154">
        <v>1</v>
      </c>
      <c r="T19" s="154"/>
      <c r="U19" s="10">
        <f>SUM(S19*10)</f>
        <v>10</v>
      </c>
      <c r="V19" s="153">
        <v>1</v>
      </c>
      <c r="W19" s="154"/>
      <c r="X19" s="8">
        <f>SUM(V19*10)</f>
        <v>10</v>
      </c>
      <c r="Y19" s="154">
        <v>1</v>
      </c>
      <c r="Z19" s="154"/>
      <c r="AA19" s="8">
        <f>SUM(Y19*10)</f>
        <v>10</v>
      </c>
      <c r="AB19" s="8">
        <v>1</v>
      </c>
      <c r="AC19" s="10">
        <f>SUM(AB19*15)</f>
        <v>15</v>
      </c>
      <c r="AD19" s="11"/>
      <c r="AE19" s="12">
        <f>IF(AD19="A1",30,IF(AD19="A2",25,""))</f>
      </c>
      <c r="AF19" s="13">
        <f>IF(AD19="","",AD19)</f>
      </c>
      <c r="AG19" s="14"/>
      <c r="AH19" s="13">
        <f>IF(AF19="","",AF19)</f>
      </c>
      <c r="AI19" s="14"/>
      <c r="AJ19" s="13">
        <f>IF(AH19="","",AH19)</f>
      </c>
      <c r="AK19" s="15"/>
      <c r="AL19" s="16">
        <f>SUM(H19,N19,R19,U19,X19,AA19,AC19,AE19)</f>
        <v>125</v>
      </c>
      <c r="AM19" s="228">
        <f>SUM(AL19,AL20)</f>
        <v>229</v>
      </c>
      <c r="AN19" s="230" t="s">
        <v>140</v>
      </c>
      <c r="AO19" s="59" t="s">
        <v>61</v>
      </c>
      <c r="AP19" s="18">
        <v>1</v>
      </c>
      <c r="AQ19" s="8">
        <v>3</v>
      </c>
      <c r="AR19" s="8">
        <v>3</v>
      </c>
      <c r="AS19" s="8">
        <f>SUM(AP19:AR19)</f>
        <v>7</v>
      </c>
      <c r="AT19" s="8"/>
      <c r="AU19" s="8">
        <v>3</v>
      </c>
      <c r="AV19" s="8">
        <v>3</v>
      </c>
      <c r="AW19" s="8">
        <f>SUM(AT19:AV19)</f>
        <v>6</v>
      </c>
      <c r="AX19" s="8"/>
      <c r="AY19" s="8">
        <v>1</v>
      </c>
      <c r="AZ19" s="8"/>
      <c r="BA19" s="8">
        <f>SUM(AX19:AZ19)*3</f>
        <v>3</v>
      </c>
      <c r="BB19" s="27"/>
      <c r="BC19" s="14"/>
      <c r="BD19" s="28"/>
      <c r="BE19" s="8">
        <f>SUM(BB19*2+BD19*2)</f>
        <v>0</v>
      </c>
      <c r="BF19" s="8"/>
      <c r="BG19" s="14"/>
      <c r="BH19" s="8"/>
      <c r="BI19" s="8">
        <f>SUM(BF19*2+BH19*2)</f>
        <v>0</v>
      </c>
      <c r="BJ19" s="149"/>
      <c r="BK19" s="150"/>
      <c r="BL19" s="151"/>
      <c r="BM19" s="152"/>
      <c r="BN19" s="149"/>
      <c r="BO19" s="150"/>
      <c r="BP19" s="10">
        <f>SUM(BJ19*2.5+BN19*2.5)</f>
        <v>0</v>
      </c>
      <c r="BQ19" s="60">
        <f t="shared" si="0"/>
        <v>16</v>
      </c>
      <c r="BR19" s="129">
        <f>SUM(BQ19,BQ20)</f>
        <v>30</v>
      </c>
      <c r="BS19" s="220">
        <f>SUM(AM19,BR19)</f>
        <v>259</v>
      </c>
      <c r="BT19" s="230" t="s">
        <v>140</v>
      </c>
      <c r="BU19" s="59" t="s">
        <v>61</v>
      </c>
      <c r="BV19" s="21"/>
      <c r="BW19" s="12">
        <f>SUM(BV19*25)</f>
        <v>0</v>
      </c>
      <c r="BX19" s="12"/>
      <c r="BY19" s="25">
        <f>SUM(BX19*6)</f>
        <v>0</v>
      </c>
      <c r="BZ19" s="21">
        <v>4</v>
      </c>
      <c r="CA19" s="12">
        <v>3</v>
      </c>
      <c r="CB19" s="12"/>
      <c r="CC19" s="12">
        <v>3</v>
      </c>
      <c r="CD19" s="12"/>
      <c r="CE19" s="12">
        <f>SUM(BZ19*3+CA19*6+CB19*10+CC19*15+CD19*20)</f>
        <v>75</v>
      </c>
      <c r="CF19" s="12">
        <v>4</v>
      </c>
      <c r="CG19" s="12">
        <v>3</v>
      </c>
      <c r="CH19" s="12"/>
      <c r="CI19" s="12">
        <v>3</v>
      </c>
      <c r="CJ19" s="12"/>
      <c r="CK19" s="12">
        <f>SUM(CF19*3+CG19*6+CH19*10+CI19*15+CJ19*20)</f>
        <v>75</v>
      </c>
      <c r="CL19" s="12">
        <v>1</v>
      </c>
      <c r="CM19" s="12"/>
      <c r="CN19" s="12"/>
      <c r="CO19" s="12">
        <v>3</v>
      </c>
      <c r="CP19" s="12"/>
      <c r="CQ19" s="25">
        <f>SUM(CL19*5+CM19*9+CN19*13+CO19*15+CP19*20)</f>
        <v>50</v>
      </c>
      <c r="CR19" s="18"/>
      <c r="CS19" s="8"/>
      <c r="CT19" s="8"/>
      <c r="CU19" s="8"/>
      <c r="CV19" s="8"/>
      <c r="CW19" s="8"/>
      <c r="CX19" s="8"/>
      <c r="CY19" s="10"/>
      <c r="CZ19" s="23">
        <f t="shared" si="1"/>
        <v>200</v>
      </c>
      <c r="DA19" s="129">
        <f>SUM(CZ19,CZ20)</f>
        <v>366</v>
      </c>
      <c r="DB19" s="224">
        <f>SUM(DA19)</f>
        <v>366</v>
      </c>
      <c r="DC19" s="230" t="s">
        <v>140</v>
      </c>
      <c r="DD19" s="355">
        <f>SUM(BS19,DB19)</f>
        <v>625</v>
      </c>
    </row>
    <row r="20" spans="1:108" ht="27.75" customHeight="1">
      <c r="A20" s="235"/>
      <c r="B20" s="59" t="s">
        <v>62</v>
      </c>
      <c r="C20" s="18">
        <v>11</v>
      </c>
      <c r="D20" s="8">
        <v>16</v>
      </c>
      <c r="E20" s="8">
        <v>20</v>
      </c>
      <c r="F20" s="8">
        <v>23</v>
      </c>
      <c r="G20" s="8">
        <v>25</v>
      </c>
      <c r="H20" s="12">
        <f>IF(C20=0,0,IF(C20&gt;15,1,32-C20*2))+IF(D20=0,0,IF(D20&gt;15,1,32-D20*2))+IF(E20=0,0,IF(E20&gt;15,1,32-E20*2))+IF(F20=0,0,IF(F20&gt;15,1,32-F20*2))+IF(G20=0,0,IF(G20&gt;15,1,32-G20*2))</f>
        <v>14</v>
      </c>
      <c r="I20" s="24">
        <v>8</v>
      </c>
      <c r="J20" s="24">
        <v>11</v>
      </c>
      <c r="K20" s="24">
        <v>17</v>
      </c>
      <c r="L20" s="24">
        <v>20</v>
      </c>
      <c r="M20" s="24">
        <v>22</v>
      </c>
      <c r="N20" s="12">
        <f>IF(I20=0,0,IF(I20&gt;15,1,32-I20*2))+IF(J20=0,0,IF(J20&gt;15,1,32-J20*2))+IF(K20=0,0,IF(K20&gt;15,1,32-K20*2))+IF(L20=0,0,IF(L20&gt;15,1,32-L20*2))+IF(M20=0,0,IF(M20&gt;15,1,32-M20*2))</f>
        <v>29</v>
      </c>
      <c r="O20" s="24">
        <v>25</v>
      </c>
      <c r="P20" s="24">
        <v>33</v>
      </c>
      <c r="Q20" s="61" t="s">
        <v>98</v>
      </c>
      <c r="R20" s="12">
        <f>IF(O20=0,0,IF(O20&gt;15,1,32-O20*2))+IF(P20=0,0,IF(P20&gt;15,1,32-P20*2))+IF(Q20=0,0,IF(Q20&gt;15,1,32-Q20*2))</f>
        <v>3</v>
      </c>
      <c r="S20" s="8">
        <v>66</v>
      </c>
      <c r="T20" s="8"/>
      <c r="U20" s="25">
        <f>IF(S20=0,0,IF(S20&gt;20,1,42-S20*2))+IF(T20=0,0,IF(T20&gt;20,1,42-T20*2))</f>
        <v>1</v>
      </c>
      <c r="V20" s="18">
        <v>1</v>
      </c>
      <c r="W20" s="8"/>
      <c r="X20" s="12">
        <f>IF(V20=0,0,IF(V20&gt;5,1,18-V20*3))+IF(W20=0,0,IF(W20&gt;5,1,18-W20*3))</f>
        <v>15</v>
      </c>
      <c r="Y20" s="8">
        <v>1</v>
      </c>
      <c r="Z20" s="8"/>
      <c r="AA20" s="12">
        <f>IF(Y20=0,0,IF(Y20&gt;5,1,18-Y20*3))+IF(Z20=0,0,IF(Z20&gt;5,1,18-Z20*3))</f>
        <v>15</v>
      </c>
      <c r="AB20" s="8">
        <v>2</v>
      </c>
      <c r="AC20" s="25">
        <f>IF(AB20=0,0,IF(AB20&gt;10,1,33-AB20*3))</f>
        <v>27</v>
      </c>
      <c r="AD20" s="18"/>
      <c r="AE20" s="12">
        <f>IF(AD20=0,0,IF(AD20&gt;10,1,IF(AD19="A1",33-AD20*3,22-AD20*2)))</f>
        <v>0</v>
      </c>
      <c r="AF20" s="8"/>
      <c r="AG20" s="12">
        <f>IF(AF20=0,0,IF(AF20&gt;10,1,IF(AF19="A1",33-AF20*3,22-AF20*2)))</f>
        <v>0</v>
      </c>
      <c r="AH20" s="8"/>
      <c r="AI20" s="12">
        <f>IF(AH20=0,0,IF(AH20&gt;10,1,IF(AH19="A1",33-AH20*3,22-AH20*2)))</f>
        <v>0</v>
      </c>
      <c r="AJ20" s="8"/>
      <c r="AK20" s="22">
        <f>IF(AJ20=0,0,IF(AJ20&gt;10,1,IF(AJ19="A1",33-AJ20*3,22-AJ20*2)))</f>
        <v>0</v>
      </c>
      <c r="AL20" s="16">
        <f>SUM(H20,N20,R20,U20,X20,AA20,AC20,AE20,AG20,AI20,AK20)</f>
        <v>104</v>
      </c>
      <c r="AM20" s="228"/>
      <c r="AN20" s="235"/>
      <c r="AO20" s="59" t="s">
        <v>62</v>
      </c>
      <c r="AP20" s="18">
        <v>5</v>
      </c>
      <c r="AQ20" s="8">
        <v>3</v>
      </c>
      <c r="AR20" s="8">
        <v>3</v>
      </c>
      <c r="AS20" s="12">
        <f>IF(AP20=0,0,IF(AP20&gt;5,AP20,6-AP20*1))+IF(AQ20=0,0,IF(AQ20&gt;5,AQ20,6-AQ20*1))+IF(AR20=0,0,IF(AR20&gt;5,AR20,6-AR20*1))</f>
        <v>7</v>
      </c>
      <c r="AT20" s="12"/>
      <c r="AU20" s="12">
        <v>3</v>
      </c>
      <c r="AV20" s="12">
        <v>3</v>
      </c>
      <c r="AW20" s="12">
        <f>IF(AT20=0,0,IF(AT20&gt;5,AT20,6-AT20*1))+IF(AU20=0,0,IF(AU20&gt;5,AU20,6-AU20*1))+IF(AV20=0,0,IF(AV20&gt;5,AV20,6-AV20*1))</f>
        <v>6</v>
      </c>
      <c r="AX20" s="8"/>
      <c r="AY20" s="8">
        <v>10</v>
      </c>
      <c r="AZ20" s="8"/>
      <c r="BA20" s="12">
        <f>IF(AX20=0,0,IF(AX20&gt;10,AX20,11-AX20*1))+IF(AY20=0,0,IF(AY20&gt;10,AY20,11-AY20*1))+IF(AZ20=0,0,IF(AZ20&gt;10,AZ20,11-AZ20*1))</f>
        <v>1</v>
      </c>
      <c r="BB20" s="27"/>
      <c r="BC20" s="28"/>
      <c r="BD20" s="28"/>
      <c r="BE20" s="8">
        <f>SUM(BB20*5+BC20*3+BD20*1)</f>
        <v>0</v>
      </c>
      <c r="BF20" s="8"/>
      <c r="BG20" s="28"/>
      <c r="BH20" s="8"/>
      <c r="BI20" s="8">
        <f>SUM(BF20*5+BG20*3+BH20*1)</f>
        <v>0</v>
      </c>
      <c r="BJ20" s="8"/>
      <c r="BK20" s="8"/>
      <c r="BL20" s="28"/>
      <c r="BM20" s="28"/>
      <c r="BN20" s="8"/>
      <c r="BO20" s="9"/>
      <c r="BP20" s="10">
        <f>SUM(BJ20*15+BK20*13+BL20*11+BM20*9+BN20*7+BO20*5)</f>
        <v>0</v>
      </c>
      <c r="BQ20" s="60">
        <f t="shared" si="0"/>
        <v>14</v>
      </c>
      <c r="BR20" s="129"/>
      <c r="BS20" s="240"/>
      <c r="BT20" s="235"/>
      <c r="BU20" s="59" t="s">
        <v>62</v>
      </c>
      <c r="BV20" s="21"/>
      <c r="BW20" s="12">
        <f>IF(BV20=0,0,IF(BV20&gt;10,1,44-BV20*4))</f>
        <v>0</v>
      </c>
      <c r="BX20" s="12"/>
      <c r="BY20" s="25">
        <f>IF(BX20=0,0,IF(BX20=6,1,IF(BX20&gt;6,BX20,12-BX20*2)))</f>
        <v>0</v>
      </c>
      <c r="BZ20" s="21">
        <v>11</v>
      </c>
      <c r="CA20" s="12"/>
      <c r="CB20" s="12"/>
      <c r="CC20" s="12">
        <v>48</v>
      </c>
      <c r="CD20" s="12"/>
      <c r="CE20" s="12">
        <f>IF(BZ20=0,0,IF(BZ20&gt;5,BZ20,6-BZ20*1))+IF(CA20=0,0,IF(CA20&gt;5,CA20,12-CA20*2))+IF(CB20=0,0,IF(CB20&gt;5,CB20,18-CB20*3))+IF(CC20=0,0,IF(CC20&gt;5,CC20,24-CC20*4))+IF(CD20=0,0,IF(CD20&gt;5,CD20,24-CD20*4))</f>
        <v>59</v>
      </c>
      <c r="CF20" s="12">
        <v>3</v>
      </c>
      <c r="CG20" s="12"/>
      <c r="CH20" s="12"/>
      <c r="CI20" s="12">
        <v>44</v>
      </c>
      <c r="CJ20" s="12"/>
      <c r="CK20" s="12">
        <f>IF(CF20=0,0,IF(CF20&gt;5,CF20,6-CF20*1))+IF(CG20=0,0,IF(CG20&gt;5,CG20,12-CG20*2))+IF(CH20=0,0,IF(CH20&gt;5,CH20,18-CH20*3))+IF(CI20=0,0,IF(CI20&gt;5,CI20,24-CI20*4))+IF(CJ20=0,0,IF(CJ20&gt;5,CJ20,24-CJ20*4))</f>
        <v>47</v>
      </c>
      <c r="CL20" s="12"/>
      <c r="CM20" s="12"/>
      <c r="CN20" s="12"/>
      <c r="CO20" s="12">
        <v>60</v>
      </c>
      <c r="CP20" s="12"/>
      <c r="CQ20" s="25">
        <f>IF(CL20=0,0,IF(CL20&gt;10,CL20,11-CL20*1))+IF(CM20=0,0,IF(CM20&gt;10,CM20,22-CM20*2))+IF(CN20=0,0,IF(CN20&gt;10,CN20,33-CN20*3))+IF(CO20=0,0,IF(CO20&gt;8,CO20,28-CO20*3))+IF(CP20=0,0,IF(CP20&gt;6,CP20,35-CP20*5))</f>
        <v>60</v>
      </c>
      <c r="CR20" s="18"/>
      <c r="CS20" s="8"/>
      <c r="CT20" s="8"/>
      <c r="CU20" s="8"/>
      <c r="CV20" s="8"/>
      <c r="CW20" s="8"/>
      <c r="CX20" s="8"/>
      <c r="CY20" s="10"/>
      <c r="CZ20" s="23">
        <f t="shared" si="1"/>
        <v>166</v>
      </c>
      <c r="DA20" s="129"/>
      <c r="DB20" s="234"/>
      <c r="DC20" s="235"/>
      <c r="DD20" s="355"/>
    </row>
    <row r="21" spans="1:108" ht="27.75" customHeight="1">
      <c r="A21" s="230" t="s">
        <v>141</v>
      </c>
      <c r="B21" s="59" t="s">
        <v>60</v>
      </c>
      <c r="C21" s="153">
        <v>3</v>
      </c>
      <c r="D21" s="154"/>
      <c r="E21" s="154"/>
      <c r="F21" s="154"/>
      <c r="G21" s="154"/>
      <c r="H21" s="8">
        <f>SUM(C21*5)</f>
        <v>15</v>
      </c>
      <c r="I21" s="154">
        <v>3</v>
      </c>
      <c r="J21" s="154"/>
      <c r="K21" s="154"/>
      <c r="L21" s="154"/>
      <c r="M21" s="154"/>
      <c r="N21" s="8">
        <f>SUM(I21*5)</f>
        <v>15</v>
      </c>
      <c r="O21" s="154">
        <v>3</v>
      </c>
      <c r="P21" s="154"/>
      <c r="Q21" s="154"/>
      <c r="R21" s="8">
        <f>SUM(O21*5)</f>
        <v>15</v>
      </c>
      <c r="S21" s="154">
        <v>2</v>
      </c>
      <c r="T21" s="154"/>
      <c r="U21" s="10">
        <f>SUM(S21*10)</f>
        <v>20</v>
      </c>
      <c r="V21" s="153">
        <v>1</v>
      </c>
      <c r="W21" s="154"/>
      <c r="X21" s="8">
        <f>SUM(V21*10)</f>
        <v>10</v>
      </c>
      <c r="Y21" s="154">
        <v>1</v>
      </c>
      <c r="Z21" s="154"/>
      <c r="AA21" s="8">
        <f>SUM(Y21*10)</f>
        <v>10</v>
      </c>
      <c r="AB21" s="8">
        <v>1</v>
      </c>
      <c r="AC21" s="10">
        <f>SUM(AB21*15)</f>
        <v>15</v>
      </c>
      <c r="AD21" s="11"/>
      <c r="AE21" s="12">
        <f>IF(AD21="A1",30,IF(AD21="A2",25,""))</f>
      </c>
      <c r="AF21" s="13">
        <f>IF(AD21="","",AD21)</f>
      </c>
      <c r="AG21" s="14"/>
      <c r="AH21" s="13">
        <f>IF(AF21="","",AF21)</f>
      </c>
      <c r="AI21" s="14"/>
      <c r="AJ21" s="13">
        <f>IF(AH21="","",AH21)</f>
      </c>
      <c r="AK21" s="15"/>
      <c r="AL21" s="16">
        <f>SUM(H21,N21,R21,U21,X21,AA21,AC21,AE21)</f>
        <v>100</v>
      </c>
      <c r="AM21" s="228">
        <f>SUM(AL21,AL22)</f>
        <v>199</v>
      </c>
      <c r="AN21" s="230" t="s">
        <v>141</v>
      </c>
      <c r="AO21" s="59" t="s">
        <v>61</v>
      </c>
      <c r="AP21" s="18"/>
      <c r="AQ21" s="8">
        <v>5</v>
      </c>
      <c r="AR21" s="8"/>
      <c r="AS21" s="8">
        <f>SUM(AP21:AR21)</f>
        <v>5</v>
      </c>
      <c r="AT21" s="8"/>
      <c r="AU21" s="8">
        <v>5</v>
      </c>
      <c r="AV21" s="8"/>
      <c r="AW21" s="8">
        <f>SUM(AT21:AV21)</f>
        <v>5</v>
      </c>
      <c r="AX21" s="8"/>
      <c r="AY21" s="8"/>
      <c r="AZ21" s="8"/>
      <c r="BA21" s="8">
        <f>SUM(AX21:AZ21)*3</f>
        <v>0</v>
      </c>
      <c r="BB21" s="27">
        <v>7</v>
      </c>
      <c r="BC21" s="14"/>
      <c r="BD21" s="28">
        <v>18</v>
      </c>
      <c r="BE21" s="8">
        <f>SUM(BB21*2+BD21*2)</f>
        <v>50</v>
      </c>
      <c r="BF21" s="8">
        <v>6</v>
      </c>
      <c r="BG21" s="14"/>
      <c r="BH21" s="8">
        <v>16</v>
      </c>
      <c r="BI21" s="8">
        <f>SUM(BF21*2+BH21*2)</f>
        <v>44</v>
      </c>
      <c r="BJ21" s="149">
        <v>4</v>
      </c>
      <c r="BK21" s="150"/>
      <c r="BL21" s="151"/>
      <c r="BM21" s="152"/>
      <c r="BN21" s="149">
        <v>11</v>
      </c>
      <c r="BO21" s="150"/>
      <c r="BP21" s="10">
        <f>SUM(BJ21*2.5+BN21*2.5)</f>
        <v>37.5</v>
      </c>
      <c r="BQ21" s="60">
        <f t="shared" si="0"/>
        <v>141.5</v>
      </c>
      <c r="BR21" s="129">
        <f>SUM(BQ21,BQ22)</f>
        <v>194.5</v>
      </c>
      <c r="BS21" s="220">
        <f>SUM(AM21,BR21)</f>
        <v>393.5</v>
      </c>
      <c r="BT21" s="230" t="s">
        <v>141</v>
      </c>
      <c r="BU21" s="59" t="s">
        <v>61</v>
      </c>
      <c r="BV21" s="21"/>
      <c r="BW21" s="12">
        <f>SUM(BV21*25)</f>
        <v>0</v>
      </c>
      <c r="BX21" s="12"/>
      <c r="BY21" s="25">
        <f>SUM(BX21*6)</f>
        <v>0</v>
      </c>
      <c r="BZ21" s="21"/>
      <c r="CA21" s="12">
        <v>3</v>
      </c>
      <c r="CB21" s="12">
        <v>1</v>
      </c>
      <c r="CC21" s="12">
        <v>1</v>
      </c>
      <c r="CD21" s="12"/>
      <c r="CE21" s="12">
        <f>SUM(BZ21*3+CA21*6+CB21*10+CC21*15+CD21*20)</f>
        <v>43</v>
      </c>
      <c r="CF21" s="12"/>
      <c r="CG21" s="12">
        <v>3</v>
      </c>
      <c r="CH21" s="12">
        <v>1</v>
      </c>
      <c r="CI21" s="12">
        <v>1</v>
      </c>
      <c r="CJ21" s="12"/>
      <c r="CK21" s="12">
        <f>SUM(CF21*3+CG21*6+CH21*10+CI21*15+CJ21*20)</f>
        <v>43</v>
      </c>
      <c r="CL21" s="12"/>
      <c r="CM21" s="12"/>
      <c r="CN21" s="12"/>
      <c r="CO21" s="12">
        <v>1</v>
      </c>
      <c r="CP21" s="12"/>
      <c r="CQ21" s="25">
        <f>SUM(CL21*5+CM21*9+CN21*13+CO21*15+CP21*20)</f>
        <v>15</v>
      </c>
      <c r="CR21" s="18"/>
      <c r="CS21" s="8"/>
      <c r="CT21" s="8"/>
      <c r="CU21" s="8"/>
      <c r="CV21" s="8"/>
      <c r="CW21" s="8"/>
      <c r="CX21" s="8"/>
      <c r="CY21" s="10"/>
      <c r="CZ21" s="23">
        <f t="shared" si="1"/>
        <v>101</v>
      </c>
      <c r="DA21" s="129">
        <f>SUM(CZ21,CZ22)</f>
        <v>138</v>
      </c>
      <c r="DB21" s="224">
        <f>SUM(DA21)</f>
        <v>138</v>
      </c>
      <c r="DC21" s="230" t="s">
        <v>141</v>
      </c>
      <c r="DD21" s="355">
        <f>SUM(BS21,DB21)</f>
        <v>531.5</v>
      </c>
    </row>
    <row r="22" spans="1:108" ht="27.75" customHeight="1">
      <c r="A22" s="235"/>
      <c r="B22" s="59" t="s">
        <v>62</v>
      </c>
      <c r="C22" s="18">
        <v>6</v>
      </c>
      <c r="D22" s="8">
        <v>8</v>
      </c>
      <c r="E22" s="8">
        <v>22</v>
      </c>
      <c r="F22" s="8"/>
      <c r="G22" s="8"/>
      <c r="H22" s="12">
        <f>IF(C22=0,0,IF(C22&gt;15,1,32-C22*2))+IF(D22=0,0,IF(D22&gt;15,1,32-D22*2))+IF(E22=0,0,IF(E22&gt;15,1,32-E22*2))+IF(F22=0,0,IF(F22&gt;15,1,32-F22*2))+IF(G22=0,0,IF(G22&gt;15,1,32-G22*2))</f>
        <v>37</v>
      </c>
      <c r="I22" s="24">
        <v>4</v>
      </c>
      <c r="J22" s="24">
        <v>12</v>
      </c>
      <c r="K22" s="8">
        <v>18</v>
      </c>
      <c r="L22" s="8"/>
      <c r="M22" s="8"/>
      <c r="N22" s="12">
        <f>IF(I22=0,0,IF(I22&gt;15,1,32-I22*2))+IF(J22=0,0,IF(J22&gt;15,1,32-J22*2))+IF(K22=0,0,IF(K22&gt;15,1,32-K22*2))+IF(L22=0,0,IF(L22&gt;15,1,32-L22*2))+IF(M22=0,0,IF(M22&gt;15,1,32-M22*2))</f>
        <v>33</v>
      </c>
      <c r="O22" s="24">
        <v>16</v>
      </c>
      <c r="P22" s="24">
        <v>21</v>
      </c>
      <c r="Q22" s="61" t="s">
        <v>99</v>
      </c>
      <c r="R22" s="12">
        <f>IF(O22=0,0,IF(O22&gt;15,1,32-O22*2))+IF(P22=0,0,IF(P22&gt;15,1,32-P22*2))+IF(Q22=0,0,IF(Q22&gt;15,1,32-Q22*2))</f>
        <v>3</v>
      </c>
      <c r="S22" s="8">
        <v>49</v>
      </c>
      <c r="T22" s="8">
        <v>92</v>
      </c>
      <c r="U22" s="25">
        <f>IF(S22=0,0,IF(S22&gt;20,1,42-S22*2))+IF(T22=0,0,IF(T22&gt;20,1,42-T22*2))</f>
        <v>2</v>
      </c>
      <c r="V22" s="18">
        <v>2</v>
      </c>
      <c r="W22" s="8"/>
      <c r="X22" s="12">
        <f>IF(V22=0,0,IF(V22&gt;5,1,18-V22*3))+IF(W22=0,0,IF(W22&gt;5,1,18-W22*3))</f>
        <v>12</v>
      </c>
      <c r="Y22" s="8">
        <v>3</v>
      </c>
      <c r="Z22" s="8"/>
      <c r="AA22" s="12">
        <f>IF(Y22=0,0,IF(Y22&gt;5,1,18-Y22*3))+IF(Z22=0,0,IF(Z22&gt;5,1,18-Z22*3))</f>
        <v>9</v>
      </c>
      <c r="AB22" s="8">
        <v>10</v>
      </c>
      <c r="AC22" s="25">
        <f>IF(AB22=0,0,IF(AB22&gt;10,1,33-AB22*3))</f>
        <v>3</v>
      </c>
      <c r="AD22" s="18"/>
      <c r="AE22" s="12">
        <f>IF(AD22=0,0,IF(AD22&gt;10,1,IF(AD21="A1",33-AD22*3,22-AD22*2)))</f>
        <v>0</v>
      </c>
      <c r="AF22" s="8"/>
      <c r="AG22" s="12">
        <f>IF(AF22=0,0,IF(AF22&gt;10,1,IF(AF21="A1",33-AF22*3,22-AF22*2)))</f>
        <v>0</v>
      </c>
      <c r="AH22" s="8"/>
      <c r="AI22" s="12">
        <f>IF(AH22=0,0,IF(AH22&gt;10,1,IF(AH21="A1",33-AH22*3,22-AH22*2)))</f>
        <v>0</v>
      </c>
      <c r="AJ22" s="8"/>
      <c r="AK22" s="22">
        <f>IF(AJ22=0,0,IF(AJ22&gt;10,1,IF(AJ21="A1",33-AJ22*3,22-AJ22*2)))</f>
        <v>0</v>
      </c>
      <c r="AL22" s="16">
        <f>SUM(H22,N22,R22,U22,X22,AA22,AC22,AE22,AG22,AI22,AK22)</f>
        <v>99</v>
      </c>
      <c r="AM22" s="228"/>
      <c r="AN22" s="235"/>
      <c r="AO22" s="59" t="s">
        <v>62</v>
      </c>
      <c r="AP22" s="18"/>
      <c r="AQ22" s="8">
        <v>6</v>
      </c>
      <c r="AR22" s="8"/>
      <c r="AS22" s="12">
        <f>IF(AP22=0,0,IF(AP22&gt;5,AP22,6-AP22*1))+IF(AQ22=0,0,IF(AQ22&gt;5,AQ22,6-AQ22*1))+IF(AR22=0,0,IF(AR22&gt;5,AR22,6-AR22*1))</f>
        <v>6</v>
      </c>
      <c r="AT22" s="12"/>
      <c r="AU22" s="12">
        <v>1</v>
      </c>
      <c r="AV22" s="12"/>
      <c r="AW22" s="12">
        <f>IF(AT22=0,0,IF(AT22&gt;5,AT22,6-AT22*1))+IF(AU22=0,0,IF(AU22&gt;5,AU22,6-AU22*1))+IF(AV22=0,0,IF(AV22&gt;5,AV22,6-AV22*1))</f>
        <v>5</v>
      </c>
      <c r="AX22" s="8"/>
      <c r="AY22" s="8"/>
      <c r="AZ22" s="8"/>
      <c r="BA22" s="12">
        <f>IF(AX22=0,0,IF(AX22&gt;10,AX22,11-AX22*1))+IF(AY22=0,0,IF(AY22&gt;10,AY22,11-AY22*1))+IF(AZ22=0,0,IF(AZ22&gt;10,AZ22,11-AZ22*1))</f>
        <v>0</v>
      </c>
      <c r="BB22" s="27">
        <v>2</v>
      </c>
      <c r="BC22" s="28">
        <v>1</v>
      </c>
      <c r="BD22" s="28">
        <v>2</v>
      </c>
      <c r="BE22" s="8">
        <f>SUM(BB22*5+BC22*3+BD22*1)</f>
        <v>15</v>
      </c>
      <c r="BF22" s="8">
        <v>4</v>
      </c>
      <c r="BG22" s="28"/>
      <c r="BH22" s="8">
        <v>2</v>
      </c>
      <c r="BI22" s="8">
        <f>SUM(BF22*5+BG22*3+BH22*1)</f>
        <v>22</v>
      </c>
      <c r="BJ22" s="8"/>
      <c r="BK22" s="8"/>
      <c r="BL22" s="28"/>
      <c r="BM22" s="28"/>
      <c r="BN22" s="8"/>
      <c r="BO22" s="9">
        <v>1</v>
      </c>
      <c r="BP22" s="10">
        <f>SUM(BJ22*15+BK22*13+BL22*11+BM22*9+BN22*7+BO22*5)</f>
        <v>5</v>
      </c>
      <c r="BQ22" s="60">
        <f t="shared" si="0"/>
        <v>53</v>
      </c>
      <c r="BR22" s="129"/>
      <c r="BS22" s="240"/>
      <c r="BT22" s="235"/>
      <c r="BU22" s="59" t="s">
        <v>62</v>
      </c>
      <c r="BV22" s="21"/>
      <c r="BW22" s="12">
        <f>IF(BV22=0,0,IF(BV22&gt;10,1,44-BV22*4))</f>
        <v>0</v>
      </c>
      <c r="BX22" s="12"/>
      <c r="BY22" s="25">
        <f>IF(BX22=0,0,IF(BX22=6,1,IF(BX22&gt;6,BX22,12-BX22*2)))</f>
        <v>0</v>
      </c>
      <c r="BZ22" s="21"/>
      <c r="CA22" s="12">
        <v>2</v>
      </c>
      <c r="CB22" s="12"/>
      <c r="CC22" s="12"/>
      <c r="CD22" s="12"/>
      <c r="CE22" s="12">
        <f>IF(BZ22=0,0,IF(BZ22&gt;5,BZ22,6-BZ22*1))+IF(CA22=0,0,IF(CA22&gt;5,CA22,12-CA22*2))+IF(CB22=0,0,IF(CB22&gt;5,CB22,18-CB22*3))+IF(CC22=0,0,IF(CC22&gt;5,CC22,24-CC22*4))+IF(CD22=0,0,IF(CD22&gt;5,CD22,24-CD22*4))</f>
        <v>8</v>
      </c>
      <c r="CF22" s="12"/>
      <c r="CG22" s="12">
        <v>5</v>
      </c>
      <c r="CH22" s="12"/>
      <c r="CI22" s="12">
        <v>1</v>
      </c>
      <c r="CJ22" s="12"/>
      <c r="CK22" s="12">
        <f>IF(CF22=0,0,IF(CF22&gt;5,CF22,6-CF22*1))+IF(CG22=0,0,IF(CG22&gt;5,CG22,12-CG22*2))+IF(CH22=0,0,IF(CH22&gt;5,CH22,18-CH22*3))+IF(CI22=0,0,IF(CI22&gt;5,CI22,24-CI22*4))+IF(CJ22=0,0,IF(CJ22&gt;5,CJ22,24-CJ22*4))</f>
        <v>22</v>
      </c>
      <c r="CL22" s="12"/>
      <c r="CM22" s="12"/>
      <c r="CN22" s="12"/>
      <c r="CO22" s="12">
        <v>7</v>
      </c>
      <c r="CP22" s="12"/>
      <c r="CQ22" s="25">
        <f>IF(CL22=0,0,IF(CL22&gt;10,CL22,11-CL22*1))+IF(CM22=0,0,IF(CM22&gt;10,CM22,22-CM22*2))+IF(CN22=0,0,IF(CN22&gt;10,CN22,33-CN22*3))+IF(CO22=0,0,IF(CO22&gt;8,CO22,28-CO22*3))+IF(CP22=0,0,IF(CP22&gt;6,CP22,35-CP22*5))</f>
        <v>7</v>
      </c>
      <c r="CR22" s="18"/>
      <c r="CS22" s="8"/>
      <c r="CT22" s="8"/>
      <c r="CU22" s="8"/>
      <c r="CV22" s="8"/>
      <c r="CW22" s="8"/>
      <c r="CX22" s="8"/>
      <c r="CY22" s="10"/>
      <c r="CZ22" s="23">
        <f t="shared" si="1"/>
        <v>37</v>
      </c>
      <c r="DA22" s="129"/>
      <c r="DB22" s="234"/>
      <c r="DC22" s="235"/>
      <c r="DD22" s="355"/>
    </row>
    <row r="23" spans="1:108" ht="27.75" customHeight="1">
      <c r="A23" s="230" t="s">
        <v>139</v>
      </c>
      <c r="B23" s="59" t="s">
        <v>60</v>
      </c>
      <c r="C23" s="153">
        <v>2</v>
      </c>
      <c r="D23" s="154"/>
      <c r="E23" s="154"/>
      <c r="F23" s="154"/>
      <c r="G23" s="154"/>
      <c r="H23" s="8">
        <f>SUM(C23*5)</f>
        <v>10</v>
      </c>
      <c r="I23" s="154">
        <v>2</v>
      </c>
      <c r="J23" s="154"/>
      <c r="K23" s="154"/>
      <c r="L23" s="154"/>
      <c r="M23" s="154"/>
      <c r="N23" s="8">
        <f>SUM(I23*5)</f>
        <v>10</v>
      </c>
      <c r="O23" s="154"/>
      <c r="P23" s="154"/>
      <c r="Q23" s="154"/>
      <c r="R23" s="8">
        <f>SUM(O23*5)</f>
        <v>0</v>
      </c>
      <c r="S23" s="154"/>
      <c r="T23" s="154"/>
      <c r="U23" s="10">
        <f>SUM(S23*10)</f>
        <v>0</v>
      </c>
      <c r="V23" s="153"/>
      <c r="W23" s="154"/>
      <c r="X23" s="8">
        <f>SUM(V23*10)</f>
        <v>0</v>
      </c>
      <c r="Y23" s="154"/>
      <c r="Z23" s="154"/>
      <c r="AA23" s="8">
        <f>SUM(Y23*10)</f>
        <v>0</v>
      </c>
      <c r="AB23" s="8"/>
      <c r="AC23" s="10">
        <f>SUM(AB23*15)</f>
        <v>0</v>
      </c>
      <c r="AD23" s="11"/>
      <c r="AE23" s="12">
        <f>IF(AD23="A1",30,IF(AD23="A2",25,""))</f>
      </c>
      <c r="AF23" s="13">
        <f>IF(AD23="","",AD23)</f>
      </c>
      <c r="AG23" s="14"/>
      <c r="AH23" s="13">
        <f>IF(AF23="","",AF23)</f>
      </c>
      <c r="AI23" s="14"/>
      <c r="AJ23" s="13">
        <f>IF(AH23="","",AH23)</f>
      </c>
      <c r="AK23" s="15"/>
      <c r="AL23" s="16">
        <f>SUM(H23,N23,R23,U23,X23,AA23,AC23,AE23)</f>
        <v>20</v>
      </c>
      <c r="AM23" s="228">
        <f>SUM(AL23,AL24)</f>
        <v>24</v>
      </c>
      <c r="AN23" s="230" t="s">
        <v>139</v>
      </c>
      <c r="AO23" s="59" t="s">
        <v>61</v>
      </c>
      <c r="AP23" s="18">
        <v>2</v>
      </c>
      <c r="AQ23" s="8">
        <v>1</v>
      </c>
      <c r="AR23" s="8">
        <v>2</v>
      </c>
      <c r="AS23" s="8">
        <f>SUM(AP23:AR23)</f>
        <v>5</v>
      </c>
      <c r="AT23" s="8">
        <v>2</v>
      </c>
      <c r="AU23" s="8"/>
      <c r="AV23" s="8">
        <v>2</v>
      </c>
      <c r="AW23" s="8">
        <f>SUM(AT23:AV23)</f>
        <v>4</v>
      </c>
      <c r="AX23" s="8">
        <v>1</v>
      </c>
      <c r="AY23" s="8"/>
      <c r="AZ23" s="8"/>
      <c r="BA23" s="8">
        <f>SUM(AX23:AZ23)*3</f>
        <v>3</v>
      </c>
      <c r="BB23" s="27"/>
      <c r="BC23" s="14"/>
      <c r="BD23" s="28"/>
      <c r="BE23" s="8">
        <f>SUM(BB23*2+BD23*2)</f>
        <v>0</v>
      </c>
      <c r="BF23" s="8"/>
      <c r="BG23" s="14"/>
      <c r="BH23" s="8"/>
      <c r="BI23" s="8">
        <f>SUM(BF23*2+BH23*2)</f>
        <v>0</v>
      </c>
      <c r="BJ23" s="149"/>
      <c r="BK23" s="150"/>
      <c r="BL23" s="151"/>
      <c r="BM23" s="152"/>
      <c r="BN23" s="149"/>
      <c r="BO23" s="150"/>
      <c r="BP23" s="10">
        <f>SUM(BJ23*2.5+BN23*2.5)</f>
        <v>0</v>
      </c>
      <c r="BQ23" s="60">
        <f t="shared" si="0"/>
        <v>12</v>
      </c>
      <c r="BR23" s="129">
        <f>SUM(BQ23,BQ24)</f>
        <v>30</v>
      </c>
      <c r="BS23" s="220">
        <f>SUM(AM23,BR23)</f>
        <v>54</v>
      </c>
      <c r="BT23" s="230" t="s">
        <v>139</v>
      </c>
      <c r="BU23" s="59" t="s">
        <v>61</v>
      </c>
      <c r="BV23" s="21"/>
      <c r="BW23" s="12">
        <f>SUM(BV23*25)</f>
        <v>0</v>
      </c>
      <c r="BX23" s="12"/>
      <c r="BY23" s="25">
        <f>SUM(BX23*6)</f>
        <v>0</v>
      </c>
      <c r="BZ23" s="21"/>
      <c r="CA23" s="12"/>
      <c r="CB23" s="12"/>
      <c r="CC23" s="12"/>
      <c r="CD23" s="12"/>
      <c r="CE23" s="12">
        <f>SUM(BZ23*3+CA23*6+CB23*10+CC23*15+CD23*20)</f>
        <v>0</v>
      </c>
      <c r="CF23" s="12"/>
      <c r="CG23" s="12"/>
      <c r="CH23" s="12"/>
      <c r="CI23" s="12"/>
      <c r="CJ23" s="12"/>
      <c r="CK23" s="12">
        <f>SUM(CF23*3+CG23*6+CH23*10+CI23*15+CJ23*20)</f>
        <v>0</v>
      </c>
      <c r="CL23" s="12"/>
      <c r="CM23" s="12"/>
      <c r="CN23" s="12"/>
      <c r="CO23" s="12"/>
      <c r="CP23" s="12"/>
      <c r="CQ23" s="25">
        <f>SUM(CL23*5+CM23*9+CN23*13+CO23*15+CP23*20)</f>
        <v>0</v>
      </c>
      <c r="CR23" s="18"/>
      <c r="CS23" s="8"/>
      <c r="CT23" s="8"/>
      <c r="CU23" s="8"/>
      <c r="CV23" s="8"/>
      <c r="CW23" s="8"/>
      <c r="CX23" s="8"/>
      <c r="CY23" s="10"/>
      <c r="CZ23" s="23">
        <f t="shared" si="1"/>
        <v>0</v>
      </c>
      <c r="DA23" s="129">
        <f>SUM(CZ23,CZ24)</f>
        <v>0</v>
      </c>
      <c r="DB23" s="224">
        <f>SUM(DA23)</f>
        <v>0</v>
      </c>
      <c r="DC23" s="230" t="s">
        <v>139</v>
      </c>
      <c r="DD23" s="355">
        <f>SUM(BS23,DB23)</f>
        <v>54</v>
      </c>
    </row>
    <row r="24" spans="1:108" ht="27.75" customHeight="1">
      <c r="A24" s="235"/>
      <c r="B24" s="59" t="s">
        <v>62</v>
      </c>
      <c r="C24" s="18">
        <v>19</v>
      </c>
      <c r="D24" s="8">
        <v>27</v>
      </c>
      <c r="E24" s="8"/>
      <c r="F24" s="8"/>
      <c r="G24" s="8"/>
      <c r="H24" s="12">
        <f>IF(C24=0,0,IF(C24&gt;15,1,32-C24*2))+IF(D24=0,0,IF(D24&gt;15,1,32-D24*2))+IF(E24=0,0,IF(E24&gt;15,1,32-E24*2))+IF(F24=0,0,IF(F24&gt;15,1,32-F24*2))+IF(G24=0,0,IF(G24&gt;15,1,32-G24*2))</f>
        <v>2</v>
      </c>
      <c r="I24" s="24">
        <v>19</v>
      </c>
      <c r="J24" s="24">
        <v>23</v>
      </c>
      <c r="K24" s="8"/>
      <c r="L24" s="8"/>
      <c r="M24" s="8"/>
      <c r="N24" s="12">
        <f>IF(I24=0,0,IF(I24&gt;15,1,32-I24*2))+IF(J24=0,0,IF(J24&gt;15,1,32-J24*2))+IF(K24=0,0,IF(K24&gt;15,1,32-K24*2))+IF(L24=0,0,IF(L24&gt;15,1,32-L24*2))+IF(M24=0,0,IF(M24&gt;15,1,32-M24*2))</f>
        <v>2</v>
      </c>
      <c r="O24" s="8"/>
      <c r="P24" s="8"/>
      <c r="Q24" s="8"/>
      <c r="R24" s="12">
        <f>IF(O24=0,0,IF(O24&gt;15,1,32-O24*2))+IF(P24=0,0,IF(P24&gt;15,1,32-P24*2))+IF(Q24=0,0,IF(Q24&gt;15,1,32-Q24*2))</f>
        <v>0</v>
      </c>
      <c r="S24" s="8"/>
      <c r="T24" s="8"/>
      <c r="U24" s="25">
        <f>IF(S24=0,0,IF(S24&gt;20,1,42-S24*2))+IF(T24=0,0,IF(T24&gt;20,1,42-T24*2))</f>
        <v>0</v>
      </c>
      <c r="V24" s="18"/>
      <c r="W24" s="8"/>
      <c r="X24" s="12">
        <f>IF(V24=0,0,IF(V24&gt;5,1,18-V24*3))+IF(W24=0,0,IF(W24&gt;5,1,18-W24*3))</f>
        <v>0</v>
      </c>
      <c r="Y24" s="8"/>
      <c r="Z24" s="8"/>
      <c r="AA24" s="12">
        <f>IF(Y24=0,0,IF(Y24&gt;5,1,18-Y24*3))+IF(Z24=0,0,IF(Z24&gt;5,1,18-Z24*3))</f>
        <v>0</v>
      </c>
      <c r="AB24" s="8"/>
      <c r="AC24" s="25">
        <f>IF(AB24=0,0,IF(AB24&gt;10,1,33-AB24*3))</f>
        <v>0</v>
      </c>
      <c r="AD24" s="18"/>
      <c r="AE24" s="12">
        <f>IF(AD24=0,0,IF(AD24&gt;10,1,IF(AD23="A1",33-AD24*3,22-AD24*2)))</f>
        <v>0</v>
      </c>
      <c r="AF24" s="8"/>
      <c r="AG24" s="12">
        <f>IF(AF24=0,0,IF(AF24&gt;10,1,IF(AF23="A1",33-AF24*3,22-AF24*2)))</f>
        <v>0</v>
      </c>
      <c r="AH24" s="8"/>
      <c r="AI24" s="12">
        <f>IF(AH24=0,0,IF(AH24&gt;10,1,IF(AH23="A1",33-AH24*3,22-AH24*2)))</f>
        <v>0</v>
      </c>
      <c r="AJ24" s="8"/>
      <c r="AK24" s="22">
        <f>IF(AJ24=0,0,IF(AJ24&gt;10,1,IF(AJ23="A1",33-AJ24*3,22-AJ24*2)))</f>
        <v>0</v>
      </c>
      <c r="AL24" s="16">
        <f>SUM(H24,N24,R24,U24,X24,AA24,AC24,AE24,AG24,AI24,AK24)</f>
        <v>4</v>
      </c>
      <c r="AM24" s="228"/>
      <c r="AN24" s="235"/>
      <c r="AO24" s="59" t="s">
        <v>62</v>
      </c>
      <c r="AP24" s="18">
        <v>6</v>
      </c>
      <c r="AQ24" s="8">
        <v>5</v>
      </c>
      <c r="AR24" s="8">
        <v>4</v>
      </c>
      <c r="AS24" s="12">
        <f>IF(AP24=0,0,IF(AP24&gt;5,AP24,6-AP24*1))+IF(AQ24=0,0,IF(AQ24&gt;5,AQ24,6-AQ24*1))+IF(AR24=0,0,IF(AR24&gt;5,AR24,6-AR24*1))</f>
        <v>9</v>
      </c>
      <c r="AT24" s="12">
        <v>6</v>
      </c>
      <c r="AU24" s="12"/>
      <c r="AV24" s="12">
        <v>4</v>
      </c>
      <c r="AW24" s="12">
        <f>IF(AT24=0,0,IF(AT24&gt;5,AT24,6-AT24*1))+IF(AU24=0,0,IF(AU24&gt;5,AU24,6-AU24*1))+IF(AV24=0,0,IF(AV24&gt;5,AV24,6-AV24*1))</f>
        <v>8</v>
      </c>
      <c r="AX24" s="8">
        <v>10</v>
      </c>
      <c r="AY24" s="8"/>
      <c r="AZ24" s="8"/>
      <c r="BA24" s="12">
        <f>IF(AX24=0,0,IF(AX24&gt;10,AX24,11-AX24*1))+IF(AY24=0,0,IF(AY24&gt;10,AY24,11-AY24*1))+IF(AZ24=0,0,IF(AZ24&gt;10,AZ24,11-AZ24*1))</f>
        <v>1</v>
      </c>
      <c r="BB24" s="27"/>
      <c r="BC24" s="28"/>
      <c r="BD24" s="28"/>
      <c r="BE24" s="8">
        <f>SUM(BB24*5+BC24*3+BD24*1)</f>
        <v>0</v>
      </c>
      <c r="BF24" s="8"/>
      <c r="BG24" s="28"/>
      <c r="BH24" s="8"/>
      <c r="BI24" s="8">
        <f>SUM(BF24*5+BG24*3+BH24*1)</f>
        <v>0</v>
      </c>
      <c r="BJ24" s="8"/>
      <c r="BK24" s="8"/>
      <c r="BL24" s="28"/>
      <c r="BM24" s="28"/>
      <c r="BN24" s="8"/>
      <c r="BO24" s="9"/>
      <c r="BP24" s="10">
        <f>SUM(BJ24*15+BK24*13+BL24*11+BM24*9+BN24*7+BO24*5)</f>
        <v>0</v>
      </c>
      <c r="BQ24" s="60">
        <f t="shared" si="0"/>
        <v>18</v>
      </c>
      <c r="BR24" s="129"/>
      <c r="BS24" s="240"/>
      <c r="BT24" s="235"/>
      <c r="BU24" s="59" t="s">
        <v>62</v>
      </c>
      <c r="BV24" s="21"/>
      <c r="BW24" s="12">
        <f>IF(BV24=0,0,IF(BV24&gt;10,1,44-BV24*4))</f>
        <v>0</v>
      </c>
      <c r="BX24" s="12"/>
      <c r="BY24" s="25">
        <f>IF(BX24=0,0,IF(BX24=6,1,IF(BX24&gt;6,BX24,12-BX24*2)))</f>
        <v>0</v>
      </c>
      <c r="BZ24" s="21"/>
      <c r="CA24" s="12"/>
      <c r="CB24" s="12"/>
      <c r="CC24" s="12"/>
      <c r="CD24" s="12"/>
      <c r="CE24" s="12">
        <f>IF(BZ24=0,0,IF(BZ24&gt;5,BZ24,6-BZ24*1))+IF(CA24=0,0,IF(CA24&gt;5,CA24,12-CA24*2))+IF(CB24=0,0,IF(CB24&gt;5,CB24,18-CB24*3))+IF(CC24=0,0,IF(CC24&gt;5,CC24,24-CC24*4))+IF(CD24=0,0,IF(CD24&gt;5,CD24,24-CD24*4))</f>
        <v>0</v>
      </c>
      <c r="CF24" s="12"/>
      <c r="CG24" s="12"/>
      <c r="CH24" s="12"/>
      <c r="CI24" s="12"/>
      <c r="CJ24" s="12"/>
      <c r="CK24" s="12">
        <f>IF(CF24=0,0,IF(CF24&gt;5,CF24,6-CF24*1))+IF(CG24=0,0,IF(CG24&gt;5,CG24,12-CG24*2))+IF(CH24=0,0,IF(CH24&gt;5,CH24,18-CH24*3))+IF(CI24=0,0,IF(CI24&gt;5,CI24,24-CI24*4))+IF(CJ24=0,0,IF(CJ24&gt;5,CJ24,24-CJ24*4))</f>
        <v>0</v>
      </c>
      <c r="CL24" s="12"/>
      <c r="CM24" s="12"/>
      <c r="CN24" s="12"/>
      <c r="CO24" s="12"/>
      <c r="CP24" s="12"/>
      <c r="CQ24" s="25">
        <f>IF(CL24=0,0,IF(CL24&gt;10,CL24,11-CL24*1))+IF(CM24=0,0,IF(CM24&gt;10,CM24,22-CM24*2))+IF(CN24=0,0,IF(CN24&gt;10,CN24,33-CN24*3))+IF(CO24=0,0,IF(CO24&gt;8,CO24,28-CO24*3))+IF(CP24=0,0,IF(CP24&gt;6,CP24,35-CP24*5))</f>
        <v>0</v>
      </c>
      <c r="CR24" s="18"/>
      <c r="CS24" s="8"/>
      <c r="CT24" s="8"/>
      <c r="CU24" s="8"/>
      <c r="CV24" s="8"/>
      <c r="CW24" s="8"/>
      <c r="CX24" s="8"/>
      <c r="CY24" s="10"/>
      <c r="CZ24" s="23">
        <f t="shared" si="1"/>
        <v>0</v>
      </c>
      <c r="DA24" s="129"/>
      <c r="DB24" s="234"/>
      <c r="DC24" s="235"/>
      <c r="DD24" s="355"/>
    </row>
    <row r="25" spans="1:108" ht="27.75" customHeight="1">
      <c r="A25" s="230" t="s">
        <v>149</v>
      </c>
      <c r="B25" s="59" t="s">
        <v>60</v>
      </c>
      <c r="C25" s="153">
        <v>2</v>
      </c>
      <c r="D25" s="154"/>
      <c r="E25" s="154"/>
      <c r="F25" s="154"/>
      <c r="G25" s="154"/>
      <c r="H25" s="8">
        <f>SUM(C25*5)</f>
        <v>10</v>
      </c>
      <c r="I25" s="154">
        <v>2</v>
      </c>
      <c r="J25" s="154"/>
      <c r="K25" s="154"/>
      <c r="L25" s="154"/>
      <c r="M25" s="154"/>
      <c r="N25" s="8">
        <f>SUM(I25*5)</f>
        <v>10</v>
      </c>
      <c r="O25" s="154">
        <v>1</v>
      </c>
      <c r="P25" s="154"/>
      <c r="Q25" s="154"/>
      <c r="R25" s="8">
        <f>SUM(O25*5)</f>
        <v>5</v>
      </c>
      <c r="S25" s="154"/>
      <c r="T25" s="154"/>
      <c r="U25" s="10">
        <f>SUM(S25*10)</f>
        <v>0</v>
      </c>
      <c r="V25" s="153"/>
      <c r="W25" s="154"/>
      <c r="X25" s="8">
        <f>SUM(V25*10)</f>
        <v>0</v>
      </c>
      <c r="Y25" s="154"/>
      <c r="Z25" s="154"/>
      <c r="AA25" s="8">
        <f>SUM(Y25*10)</f>
        <v>0</v>
      </c>
      <c r="AB25" s="8"/>
      <c r="AC25" s="10">
        <f>SUM(AB25*15)</f>
        <v>0</v>
      </c>
      <c r="AD25" s="11"/>
      <c r="AE25" s="12">
        <f>IF(AD25="A1",30,IF(AD25="A2",25,""))</f>
      </c>
      <c r="AF25" s="13">
        <f>IF(AD25="","",AD25)</f>
      </c>
      <c r="AG25" s="14"/>
      <c r="AH25" s="13">
        <f>IF(AF25="","",AF25)</f>
      </c>
      <c r="AI25" s="14"/>
      <c r="AJ25" s="13">
        <f>IF(AH25="","",AH25)</f>
      </c>
      <c r="AK25" s="15"/>
      <c r="AL25" s="16">
        <f>SUM(H25,N25,R25,U25,X25,AA25,AC25,AE25)</f>
        <v>25</v>
      </c>
      <c r="AM25" s="228">
        <f>SUM(AL25,AL26)</f>
        <v>31</v>
      </c>
      <c r="AN25" s="230" t="s">
        <v>149</v>
      </c>
      <c r="AO25" s="59" t="s">
        <v>61</v>
      </c>
      <c r="AP25" s="18">
        <v>4</v>
      </c>
      <c r="AQ25" s="8">
        <v>2</v>
      </c>
      <c r="AR25" s="8">
        <v>1</v>
      </c>
      <c r="AS25" s="8">
        <f>SUM(AP25:AR25)</f>
        <v>7</v>
      </c>
      <c r="AT25" s="8">
        <v>4</v>
      </c>
      <c r="AU25" s="8">
        <v>2</v>
      </c>
      <c r="AV25" s="8">
        <v>1</v>
      </c>
      <c r="AW25" s="8">
        <f>SUM(AT25:AV25)</f>
        <v>7</v>
      </c>
      <c r="AX25" s="8"/>
      <c r="AY25" s="8"/>
      <c r="AZ25" s="8"/>
      <c r="BA25" s="8">
        <f>SUM(AX25:AZ25)*3</f>
        <v>0</v>
      </c>
      <c r="BB25" s="27">
        <v>1</v>
      </c>
      <c r="BC25" s="14"/>
      <c r="BD25" s="28">
        <v>2</v>
      </c>
      <c r="BE25" s="8">
        <f>SUM(BB25*2+BD25*2)</f>
        <v>6</v>
      </c>
      <c r="BF25" s="8">
        <v>1</v>
      </c>
      <c r="BG25" s="14"/>
      <c r="BH25" s="8">
        <v>2</v>
      </c>
      <c r="BI25" s="8">
        <f>SUM(BF25*2+BH25*2)</f>
        <v>6</v>
      </c>
      <c r="BJ25" s="149"/>
      <c r="BK25" s="150"/>
      <c r="BL25" s="151"/>
      <c r="BM25" s="152"/>
      <c r="BN25" s="149"/>
      <c r="BO25" s="150"/>
      <c r="BP25" s="10">
        <f>SUM(BJ25*2.5+BN25*2.5)</f>
        <v>0</v>
      </c>
      <c r="BQ25" s="60">
        <f t="shared" si="0"/>
        <v>26</v>
      </c>
      <c r="BR25" s="129">
        <f>SUM(BQ25,BQ26)</f>
        <v>40</v>
      </c>
      <c r="BS25" s="220">
        <f>SUM(AM25,BR25)</f>
        <v>71</v>
      </c>
      <c r="BT25" s="230" t="s">
        <v>149</v>
      </c>
      <c r="BU25" s="59" t="s">
        <v>61</v>
      </c>
      <c r="BV25" s="21"/>
      <c r="BW25" s="12">
        <f>SUM(BV25*25)</f>
        <v>0</v>
      </c>
      <c r="BX25" s="12"/>
      <c r="BY25" s="25">
        <f>SUM(BX25*6)</f>
        <v>0</v>
      </c>
      <c r="BZ25" s="21"/>
      <c r="CA25" s="12"/>
      <c r="CB25" s="12"/>
      <c r="CC25" s="12"/>
      <c r="CD25" s="12"/>
      <c r="CE25" s="12">
        <f>SUM(BZ25*3+CA25*6+CB25*10+CC25*15+CD25*20)</f>
        <v>0</v>
      </c>
      <c r="CF25" s="12"/>
      <c r="CG25" s="12"/>
      <c r="CH25" s="12"/>
      <c r="CI25" s="12"/>
      <c r="CJ25" s="12"/>
      <c r="CK25" s="12">
        <f>SUM(CF25*3+CG25*6+CH25*10+CI25*15+CJ25*20)</f>
        <v>0</v>
      </c>
      <c r="CL25" s="12"/>
      <c r="CM25" s="12"/>
      <c r="CN25" s="12"/>
      <c r="CO25" s="12"/>
      <c r="CP25" s="12"/>
      <c r="CQ25" s="25">
        <f>SUM(CL25*5+CM25*9+CN25*13+CO25*15+CP25*20)</f>
        <v>0</v>
      </c>
      <c r="CR25" s="18"/>
      <c r="CS25" s="8"/>
      <c r="CT25" s="8"/>
      <c r="CU25" s="8"/>
      <c r="CV25" s="8"/>
      <c r="CW25" s="8"/>
      <c r="CX25" s="8"/>
      <c r="CY25" s="10"/>
      <c r="CZ25" s="23">
        <f t="shared" si="1"/>
        <v>0</v>
      </c>
      <c r="DA25" s="129">
        <f>SUM(CZ25,CZ26)</f>
        <v>0</v>
      </c>
      <c r="DB25" s="224">
        <f>SUM(DA25)</f>
        <v>0</v>
      </c>
      <c r="DC25" s="230" t="s">
        <v>149</v>
      </c>
      <c r="DD25" s="355">
        <f>SUM(BS25,DB25)</f>
        <v>71</v>
      </c>
    </row>
    <row r="26" spans="1:108" ht="27.75" customHeight="1">
      <c r="A26" s="235"/>
      <c r="B26" s="59" t="s">
        <v>62</v>
      </c>
      <c r="C26" s="18">
        <v>17</v>
      </c>
      <c r="D26" s="8">
        <v>29</v>
      </c>
      <c r="E26" s="8"/>
      <c r="F26" s="8"/>
      <c r="G26" s="8"/>
      <c r="H26" s="12">
        <f>IF(C26=0,0,IF(C26&gt;15,1,32-C26*2))+IF(D26=0,0,IF(D26&gt;15,1,32-D26*2))+IF(E26=0,0,IF(E26&gt;15,1,32-E26*2))+IF(F26=0,0,IF(F26&gt;15,1,32-F26*2))+IF(G26=0,0,IF(G26&gt;15,1,32-G26*2))</f>
        <v>2</v>
      </c>
      <c r="I26" s="24">
        <v>15</v>
      </c>
      <c r="J26" s="24">
        <v>26</v>
      </c>
      <c r="K26" s="8"/>
      <c r="L26" s="8"/>
      <c r="M26" s="8"/>
      <c r="N26" s="12">
        <f>IF(I26=0,0,IF(I26&gt;15,1,32-I26*2))+IF(J26=0,0,IF(J26&gt;15,1,32-J26*2))+IF(K26=0,0,IF(K26&gt;15,1,32-K26*2))+IF(L26=0,0,IF(L26&gt;15,1,32-L26*2))+IF(M26=0,0,IF(M26&gt;15,1,32-M26*2))</f>
        <v>3</v>
      </c>
      <c r="O26" s="8">
        <v>36</v>
      </c>
      <c r="P26" s="8"/>
      <c r="Q26" s="8"/>
      <c r="R26" s="12">
        <f>IF(O26=0,0,IF(O26&gt;15,1,32-O26*2))+IF(P26=0,0,IF(P26&gt;15,1,32-P26*2))+IF(Q26=0,0,IF(Q26&gt;15,1,32-Q26*2))</f>
        <v>1</v>
      </c>
      <c r="S26" s="8"/>
      <c r="T26" s="8"/>
      <c r="U26" s="25">
        <f>IF(S26=0,0,IF(S26&gt;20,1,42-S26*2))+IF(T26=0,0,IF(T26&gt;20,1,42-T26*2))</f>
        <v>0</v>
      </c>
      <c r="V26" s="18"/>
      <c r="W26" s="8"/>
      <c r="X26" s="12">
        <f>IF(V26=0,0,IF(V26&gt;5,1,18-V26*3))+IF(W26=0,0,IF(W26&gt;5,1,18-W26*3))</f>
        <v>0</v>
      </c>
      <c r="Y26" s="8"/>
      <c r="Z26" s="8"/>
      <c r="AA26" s="12">
        <f>IF(Y26=0,0,IF(Y26&gt;5,1,18-Y26*3))+IF(Z26=0,0,IF(Z26&gt;5,1,18-Z26*3))</f>
        <v>0</v>
      </c>
      <c r="AB26" s="8"/>
      <c r="AC26" s="25">
        <f>IF(AB26=0,0,IF(AB26&gt;10,1,33-AB26*3))</f>
        <v>0</v>
      </c>
      <c r="AD26" s="18"/>
      <c r="AE26" s="12">
        <f>IF(AD26=0,0,IF(AD26&gt;10,1,IF(AD25="A1",33-AD26*3,22-AD26*2)))</f>
        <v>0</v>
      </c>
      <c r="AF26" s="8"/>
      <c r="AG26" s="12">
        <f>IF(AF26=0,0,IF(AF26&gt;10,1,IF(AF25="A1",33-AF26*3,22-AF26*2)))</f>
        <v>0</v>
      </c>
      <c r="AH26" s="8"/>
      <c r="AI26" s="12">
        <f>IF(AH26=0,0,IF(AH26&gt;10,1,IF(AH25="A1",33-AH26*3,22-AH26*2)))</f>
        <v>0</v>
      </c>
      <c r="AJ26" s="8"/>
      <c r="AK26" s="22">
        <f>IF(AJ26=0,0,IF(AJ26&gt;10,1,IF(AJ25="A1",33-AJ26*3,22-AJ26*2)))</f>
        <v>0</v>
      </c>
      <c r="AL26" s="16">
        <f>SUM(H26,N26,R26,U26,X26,AA26,AC26,AE26,AG26,AI26,AK26)</f>
        <v>6</v>
      </c>
      <c r="AM26" s="228"/>
      <c r="AN26" s="235"/>
      <c r="AO26" s="59" t="s">
        <v>62</v>
      </c>
      <c r="AP26" s="18">
        <v>2</v>
      </c>
      <c r="AQ26" s="8">
        <v>4</v>
      </c>
      <c r="AR26" s="8">
        <v>5</v>
      </c>
      <c r="AS26" s="12">
        <f>IF(AP26=0,0,IF(AP26&gt;5,AP26,6-AP26*1))+IF(AQ26=0,0,IF(AQ26&gt;5,AQ26,6-AQ26*1))+IF(AR26=0,0,IF(AR26&gt;5,AR26,6-AR26*1))</f>
        <v>7</v>
      </c>
      <c r="AT26" s="12">
        <v>2</v>
      </c>
      <c r="AU26" s="12">
        <v>4</v>
      </c>
      <c r="AV26" s="12">
        <v>5</v>
      </c>
      <c r="AW26" s="12">
        <f>IF(AT26=0,0,IF(AT26&gt;5,AT26,6-AT26*1))+IF(AU26=0,0,IF(AU26&gt;5,AU26,6-AU26*1))+IF(AV26=0,0,IF(AV26&gt;5,AV26,6-AV26*1))</f>
        <v>7</v>
      </c>
      <c r="AX26" s="8"/>
      <c r="AY26" s="8"/>
      <c r="AZ26" s="8"/>
      <c r="BA26" s="12">
        <f>IF(AX26=0,0,IF(AX26&gt;10,AX26,11-AX26*1))+IF(AY26=0,0,IF(AY26&gt;10,AY26,11-AY26*1))+IF(AZ26=0,0,IF(AZ26&gt;10,AZ26,11-AZ26*1))</f>
        <v>0</v>
      </c>
      <c r="BB26" s="27"/>
      <c r="BC26" s="28"/>
      <c r="BD26" s="28"/>
      <c r="BE26" s="8">
        <f>SUM(BB26*5+BC26*3+BD26*1)</f>
        <v>0</v>
      </c>
      <c r="BF26" s="8"/>
      <c r="BG26" s="28"/>
      <c r="BH26" s="8"/>
      <c r="BI26" s="8">
        <f>SUM(BF26*5+BG26*3+BH26*1)</f>
        <v>0</v>
      </c>
      <c r="BJ26" s="8"/>
      <c r="BK26" s="8"/>
      <c r="BL26" s="28"/>
      <c r="BM26" s="28"/>
      <c r="BN26" s="8"/>
      <c r="BO26" s="9"/>
      <c r="BP26" s="10">
        <f>SUM(BJ26*15+BK26*13+BL26*11+BM26*9+BN26*7+BO26*5)</f>
        <v>0</v>
      </c>
      <c r="BQ26" s="60">
        <f t="shared" si="0"/>
        <v>14</v>
      </c>
      <c r="BR26" s="129"/>
      <c r="BS26" s="240"/>
      <c r="BT26" s="235"/>
      <c r="BU26" s="59" t="s">
        <v>62</v>
      </c>
      <c r="BV26" s="21"/>
      <c r="BW26" s="12">
        <f>IF(BV26=0,0,IF(BV26&gt;10,1,44-BV26*4))</f>
        <v>0</v>
      </c>
      <c r="BX26" s="12"/>
      <c r="BY26" s="25">
        <f>IF(BX26=0,0,IF(BX26=6,1,IF(BX26&gt;6,BX26,12-BX26*2)))</f>
        <v>0</v>
      </c>
      <c r="BZ26" s="21"/>
      <c r="CA26" s="12"/>
      <c r="CB26" s="12"/>
      <c r="CC26" s="12"/>
      <c r="CD26" s="12"/>
      <c r="CE26" s="12">
        <f>IF(BZ26=0,0,IF(BZ26&gt;5,BZ26,6-BZ26*1))+IF(CA26=0,0,IF(CA26&gt;5,CA26,12-CA26*2))+IF(CB26=0,0,IF(CB26&gt;5,CB26,18-CB26*3))+IF(CC26=0,0,IF(CC26&gt;5,CC26,24-CC26*4))+IF(CD26=0,0,IF(CD26&gt;5,CD26,24-CD26*4))</f>
        <v>0</v>
      </c>
      <c r="CF26" s="12"/>
      <c r="CG26" s="12"/>
      <c r="CH26" s="12"/>
      <c r="CI26" s="12"/>
      <c r="CJ26" s="12"/>
      <c r="CK26" s="12">
        <f>IF(CF26=0,0,IF(CF26&gt;5,CF26,6-CF26*1))+IF(CG26=0,0,IF(CG26&gt;5,CG26,12-CG26*2))+IF(CH26=0,0,IF(CH26&gt;5,CH26,18-CH26*3))+IF(CI26=0,0,IF(CI26&gt;5,CI26,24-CI26*4))+IF(CJ26=0,0,IF(CJ26&gt;5,CJ26,24-CJ26*4))</f>
        <v>0</v>
      </c>
      <c r="CL26" s="12"/>
      <c r="CM26" s="12"/>
      <c r="CN26" s="12"/>
      <c r="CO26" s="12"/>
      <c r="CP26" s="12"/>
      <c r="CQ26" s="25">
        <f>IF(CL26=0,0,IF(CL26&gt;10,CL26,11-CL26*1))+IF(CM26=0,0,IF(CM26&gt;10,CM26,22-CM26*2))+IF(CN26=0,0,IF(CN26&gt;10,CN26,33-CN26*3))+IF(CO26=0,0,IF(CO26&gt;8,CO26,28-CO26*3))+IF(CP26=0,0,IF(CP26&gt;6,CP26,35-CP26*5))</f>
        <v>0</v>
      </c>
      <c r="CR26" s="18"/>
      <c r="CS26" s="8"/>
      <c r="CT26" s="8"/>
      <c r="CU26" s="8"/>
      <c r="CV26" s="8"/>
      <c r="CW26" s="8"/>
      <c r="CX26" s="8"/>
      <c r="CY26" s="10"/>
      <c r="CZ26" s="23">
        <f t="shared" si="1"/>
        <v>0</v>
      </c>
      <c r="DA26" s="129"/>
      <c r="DB26" s="234"/>
      <c r="DC26" s="235"/>
      <c r="DD26" s="355"/>
    </row>
    <row r="27" spans="1:108" ht="27.75" customHeight="1">
      <c r="A27" s="230" t="s">
        <v>164</v>
      </c>
      <c r="B27" s="59" t="s">
        <v>60</v>
      </c>
      <c r="C27" s="153"/>
      <c r="D27" s="154"/>
      <c r="E27" s="154"/>
      <c r="F27" s="154"/>
      <c r="G27" s="154"/>
      <c r="H27" s="8">
        <f>SUM(C27*5)</f>
        <v>0</v>
      </c>
      <c r="I27" s="154"/>
      <c r="J27" s="154"/>
      <c r="K27" s="154"/>
      <c r="L27" s="154"/>
      <c r="M27" s="154"/>
      <c r="N27" s="8">
        <f>SUM(I27*5)</f>
        <v>0</v>
      </c>
      <c r="O27" s="154"/>
      <c r="P27" s="154"/>
      <c r="Q27" s="154"/>
      <c r="R27" s="8">
        <f>SUM(O27*5)</f>
        <v>0</v>
      </c>
      <c r="S27" s="154"/>
      <c r="T27" s="154"/>
      <c r="U27" s="10">
        <f>SUM(S27*10)</f>
        <v>0</v>
      </c>
      <c r="V27" s="153"/>
      <c r="W27" s="154"/>
      <c r="X27" s="8">
        <f>SUM(V27*10)</f>
        <v>0</v>
      </c>
      <c r="Y27" s="154"/>
      <c r="Z27" s="154"/>
      <c r="AA27" s="8">
        <f>SUM(Y27*10)</f>
        <v>0</v>
      </c>
      <c r="AB27" s="8"/>
      <c r="AC27" s="10">
        <f>SUM(AB27*15)</f>
        <v>0</v>
      </c>
      <c r="AD27" s="11" t="s">
        <v>68</v>
      </c>
      <c r="AE27" s="12">
        <f>IF(AD27="A1",30,IF(AD27="A2",20,""))</f>
        <v>20</v>
      </c>
      <c r="AF27" s="13" t="str">
        <f>IF(AD27="","",AD27)</f>
        <v>A2</v>
      </c>
      <c r="AG27" s="14"/>
      <c r="AH27" s="13" t="str">
        <f>IF(AF27="","",AF27)</f>
        <v>A2</v>
      </c>
      <c r="AI27" s="14"/>
      <c r="AJ27" s="13" t="str">
        <f>IF(AH27="","",AH27)</f>
        <v>A2</v>
      </c>
      <c r="AK27" s="15"/>
      <c r="AL27" s="16">
        <f>SUM(H27,N27,R27,U27,X27,AA27,AC27,AE27)</f>
        <v>20</v>
      </c>
      <c r="AM27" s="228">
        <f>SUM(AL27,AL28)</f>
        <v>32</v>
      </c>
      <c r="AN27" s="230" t="s">
        <v>164</v>
      </c>
      <c r="AO27" s="59" t="s">
        <v>61</v>
      </c>
      <c r="AP27" s="18"/>
      <c r="AQ27" s="8"/>
      <c r="AR27" s="8"/>
      <c r="AS27" s="8">
        <f>SUM(AP27:AR27)</f>
        <v>0</v>
      </c>
      <c r="AT27" s="8"/>
      <c r="AU27" s="8"/>
      <c r="AV27" s="8"/>
      <c r="AW27" s="8">
        <f>SUM(AT27:AV27)</f>
        <v>0</v>
      </c>
      <c r="AX27" s="8"/>
      <c r="AY27" s="8"/>
      <c r="AZ27" s="8"/>
      <c r="BA27" s="8">
        <f>SUM(AX27:AZ27)*3</f>
        <v>0</v>
      </c>
      <c r="BB27" s="27"/>
      <c r="BC27" s="14"/>
      <c r="BD27" s="28"/>
      <c r="BE27" s="8">
        <f>SUM(BB27*2+BD27*2)</f>
        <v>0</v>
      </c>
      <c r="BF27" s="8"/>
      <c r="BG27" s="14"/>
      <c r="BH27" s="8"/>
      <c r="BI27" s="8">
        <f>SUM(BF27*2+BH27*2)</f>
        <v>0</v>
      </c>
      <c r="BJ27" s="149"/>
      <c r="BK27" s="150"/>
      <c r="BL27" s="151"/>
      <c r="BM27" s="152"/>
      <c r="BN27" s="149"/>
      <c r="BO27" s="150"/>
      <c r="BP27" s="10">
        <f>SUM(BJ27*2.5+BN27*2.5)</f>
        <v>0</v>
      </c>
      <c r="BQ27" s="60">
        <f t="shared" si="0"/>
        <v>0</v>
      </c>
      <c r="BR27" s="129">
        <f>SUM(BQ27,BQ28)</f>
        <v>0</v>
      </c>
      <c r="BS27" s="220">
        <f>SUM(AM27,BR27)</f>
        <v>32</v>
      </c>
      <c r="BT27" s="230" t="s">
        <v>164</v>
      </c>
      <c r="BU27" s="59" t="s">
        <v>61</v>
      </c>
      <c r="BV27" s="21"/>
      <c r="BW27" s="12">
        <f>SUM(BV27*25)</f>
        <v>0</v>
      </c>
      <c r="BX27" s="12"/>
      <c r="BY27" s="25">
        <f>SUM(BX27*6)</f>
        <v>0</v>
      </c>
      <c r="BZ27" s="21"/>
      <c r="CA27" s="12"/>
      <c r="CB27" s="12"/>
      <c r="CC27" s="12"/>
      <c r="CD27" s="12"/>
      <c r="CE27" s="12">
        <f>SUM(BZ27*3+CA27*6+CB27*10+CC27*15+CD27*20)</f>
        <v>0</v>
      </c>
      <c r="CF27" s="12"/>
      <c r="CG27" s="12"/>
      <c r="CH27" s="12"/>
      <c r="CI27" s="12"/>
      <c r="CJ27" s="12"/>
      <c r="CK27" s="12">
        <f>SUM(CF27*3+CG27*6+CH27*10+CI27*15+CJ27*20)</f>
        <v>0</v>
      </c>
      <c r="CL27" s="12"/>
      <c r="CM27" s="12"/>
      <c r="CN27" s="12"/>
      <c r="CO27" s="12"/>
      <c r="CP27" s="12"/>
      <c r="CQ27" s="25">
        <f>SUM(CL27*5+CM27*9+CN27*13+CO27*15+CP27*20)</f>
        <v>0</v>
      </c>
      <c r="CR27" s="18"/>
      <c r="CS27" s="8"/>
      <c r="CT27" s="8"/>
      <c r="CU27" s="8"/>
      <c r="CV27" s="8"/>
      <c r="CW27" s="8"/>
      <c r="CX27" s="8"/>
      <c r="CY27" s="10"/>
      <c r="CZ27" s="23">
        <f t="shared" si="1"/>
        <v>0</v>
      </c>
      <c r="DA27" s="129">
        <f>SUM(CZ27,CZ28)</f>
        <v>0</v>
      </c>
      <c r="DB27" s="224">
        <f>SUM(DA27)</f>
        <v>0</v>
      </c>
      <c r="DC27" s="230" t="s">
        <v>164</v>
      </c>
      <c r="DD27" s="355">
        <f>SUM(BS27,DB27)</f>
        <v>32</v>
      </c>
    </row>
    <row r="28" spans="1:108" ht="27.75" customHeight="1">
      <c r="A28" s="235"/>
      <c r="B28" s="59" t="s">
        <v>62</v>
      </c>
      <c r="C28" s="18"/>
      <c r="D28" s="8"/>
      <c r="E28" s="8"/>
      <c r="F28" s="8"/>
      <c r="G28" s="8"/>
      <c r="H28" s="12">
        <f>IF(C28=0,0,IF(C28&gt;15,1,32-C28*2))+IF(D28=0,0,IF(D28&gt;15,1,32-D28*2))+IF(E28=0,0,IF(E28&gt;15,1,32-E28*2))+IF(F28=0,0,IF(F28&gt;15,1,32-F28*2))+IF(G28=0,0,IF(G28&gt;15,1,32-G28*2))</f>
        <v>0</v>
      </c>
      <c r="I28" s="8"/>
      <c r="J28" s="8"/>
      <c r="K28" s="8"/>
      <c r="L28" s="8"/>
      <c r="M28" s="8"/>
      <c r="N28" s="12">
        <f>IF(I28=0,0,IF(I28&gt;15,1,32-I28*2))+IF(J28=0,0,IF(J28&gt;15,1,32-J28*2))+IF(K28=0,0,IF(K28&gt;15,1,32-K28*2))+IF(L28=0,0,IF(L28&gt;15,1,32-L28*2))+IF(M28=0,0,IF(M28&gt;15,1,32-M28*2))</f>
        <v>0</v>
      </c>
      <c r="O28" s="8"/>
      <c r="P28" s="8"/>
      <c r="Q28" s="8"/>
      <c r="R28" s="12">
        <f>IF(O28=0,0,IF(O28&gt;15,1,32-O28*2))+IF(P28=0,0,IF(P28&gt;15,1,32-P28*2))+IF(Q28=0,0,IF(Q28&gt;15,1,32-Q28*2))</f>
        <v>0</v>
      </c>
      <c r="S28" s="8"/>
      <c r="T28" s="8"/>
      <c r="U28" s="25">
        <f>IF(S28=0,0,IF(S28&gt;20,1,42-S28*2))+IF(T28=0,0,IF(T28&gt;20,1,42-T28*2))</f>
        <v>0</v>
      </c>
      <c r="V28" s="18"/>
      <c r="W28" s="8"/>
      <c r="X28" s="12">
        <f>IF(V28=0,0,IF(V28&gt;5,1,18-V28*3))+IF(W28=0,0,IF(W28&gt;5,1,18-W28*3))</f>
        <v>0</v>
      </c>
      <c r="Y28" s="8"/>
      <c r="Z28" s="8"/>
      <c r="AA28" s="12">
        <f>IF(Y28=0,0,IF(Y28&gt;5,1,18-Y28*3))+IF(Z28=0,0,IF(Z28&gt;5,1,18-Z28*3))</f>
        <v>0</v>
      </c>
      <c r="AB28" s="8"/>
      <c r="AC28" s="25">
        <f>IF(AB28=0,0,IF(AB28&gt;10,1,33-AB28*3))</f>
        <v>0</v>
      </c>
      <c r="AD28" s="18">
        <v>9</v>
      </c>
      <c r="AE28" s="12">
        <f>IF(AD28=0,0,IF(AD28&gt;10,1,IF(AD27="A1",33-AD28*3,22-AD28*2)))</f>
        <v>4</v>
      </c>
      <c r="AF28" s="8">
        <v>9</v>
      </c>
      <c r="AG28" s="12">
        <f>IF(AF28=0,0,IF(AF28&gt;10,1,IF(AF27="A1",33-AF28*3,22-AF28*2)))</f>
        <v>4</v>
      </c>
      <c r="AH28" s="8">
        <v>9</v>
      </c>
      <c r="AI28" s="12">
        <f>IF(AH28=0,0,IF(AH28&gt;10,1,IF(AH27="A1",33-AH28*3,22-AH28*2)))</f>
        <v>4</v>
      </c>
      <c r="AJ28" s="8"/>
      <c r="AK28" s="22">
        <f>IF(AJ28=0,0,IF(AJ28&gt;10,1,IF(AJ27="A1",33-AJ28*3,22-AJ28*2)))</f>
        <v>0</v>
      </c>
      <c r="AL28" s="16">
        <f>SUM(H28,N28,R28,U28,X28,AA28,AC28,AE28,AG28,AI28,AK28)</f>
        <v>12</v>
      </c>
      <c r="AM28" s="228"/>
      <c r="AN28" s="235"/>
      <c r="AO28" s="59" t="s">
        <v>62</v>
      </c>
      <c r="AP28" s="18"/>
      <c r="AQ28" s="8"/>
      <c r="AR28" s="8"/>
      <c r="AS28" s="12">
        <f>IF(AP28=0,0,IF(AP28&gt;5,AP28,6-AP28*1))+IF(AQ28=0,0,IF(AQ28&gt;5,AQ28,6-AQ28*1))+IF(AR28=0,0,IF(AR28&gt;5,AR28,6-AR28*1))</f>
        <v>0</v>
      </c>
      <c r="AT28" s="12"/>
      <c r="AU28" s="12"/>
      <c r="AV28" s="12"/>
      <c r="AW28" s="12">
        <f>IF(AT28=0,0,IF(AT28&gt;5,AT28,6-AT28*1))+IF(AU28=0,0,IF(AU28&gt;5,AU28,6-AU28*1))+IF(AV28=0,0,IF(AV28&gt;5,AV28,6-AV28*1))</f>
        <v>0</v>
      </c>
      <c r="AX28" s="8"/>
      <c r="AY28" s="8"/>
      <c r="AZ28" s="8"/>
      <c r="BA28" s="12">
        <f>IF(AX28=0,0,IF(AX28&gt;10,AX28,11-AX28*1))+IF(AY28=0,0,IF(AY28&gt;10,AY28,11-AY28*1))+IF(AZ28=0,0,IF(AZ28&gt;10,AZ28,11-AZ28*1))</f>
        <v>0</v>
      </c>
      <c r="BB28" s="27"/>
      <c r="BC28" s="28"/>
      <c r="BD28" s="28"/>
      <c r="BE28" s="8">
        <f>SUM(BB28*5+BC28*3+BD28*1)</f>
        <v>0</v>
      </c>
      <c r="BF28" s="8"/>
      <c r="BG28" s="28"/>
      <c r="BH28" s="8"/>
      <c r="BI28" s="8">
        <f>SUM(BF28*5+BG28*3+BH28*1)</f>
        <v>0</v>
      </c>
      <c r="BJ28" s="8"/>
      <c r="BK28" s="8"/>
      <c r="BL28" s="28"/>
      <c r="BM28" s="28"/>
      <c r="BN28" s="8"/>
      <c r="BO28" s="9"/>
      <c r="BP28" s="10">
        <f>SUM(BJ28*15+BK28*13+BL28*11+BM28*9+BN28*7+BO28*5)</f>
        <v>0</v>
      </c>
      <c r="BQ28" s="60">
        <f t="shared" si="0"/>
        <v>0</v>
      </c>
      <c r="BR28" s="129"/>
      <c r="BS28" s="240"/>
      <c r="BT28" s="235"/>
      <c r="BU28" s="59" t="s">
        <v>62</v>
      </c>
      <c r="BV28" s="21"/>
      <c r="BW28" s="12">
        <f>IF(BV28=0,0,IF(BV28&gt;10,1,44-BV28*4))</f>
        <v>0</v>
      </c>
      <c r="BX28" s="12"/>
      <c r="BY28" s="25">
        <f>IF(BX28=0,0,IF(BX28=6,1,IF(BX28&gt;6,BX28,12-BX28*2)))</f>
        <v>0</v>
      </c>
      <c r="BZ28" s="21"/>
      <c r="CA28" s="12"/>
      <c r="CB28" s="12"/>
      <c r="CC28" s="12"/>
      <c r="CD28" s="12"/>
      <c r="CE28" s="12">
        <f>IF(BZ28=0,0,IF(BZ28&gt;5,BZ28,6-BZ28*1))+IF(CA28=0,0,IF(CA28&gt;5,CA28,12-CA28*2))+IF(CB28=0,0,IF(CB28&gt;5,CB28,18-CB28*3))+IF(CC28=0,0,IF(CC28&gt;5,CC28,24-CC28*4))+IF(CD28=0,0,IF(CD28&gt;5,CD28,24-CD28*4))</f>
        <v>0</v>
      </c>
      <c r="CF28" s="12"/>
      <c r="CG28" s="12"/>
      <c r="CH28" s="12"/>
      <c r="CI28" s="12"/>
      <c r="CJ28" s="12"/>
      <c r="CK28" s="12">
        <f>IF(CF28=0,0,IF(CF28&gt;5,CF28,6-CF28*1))+IF(CG28=0,0,IF(CG28&gt;5,CG28,12-CG28*2))+IF(CH28=0,0,IF(CH28&gt;5,CH28,18-CH28*3))+IF(CI28=0,0,IF(CI28&gt;5,CI28,24-CI28*4))+IF(CJ28=0,0,IF(CJ28&gt;5,CJ28,24-CJ28*4))</f>
        <v>0</v>
      </c>
      <c r="CL28" s="12"/>
      <c r="CM28" s="12"/>
      <c r="CN28" s="12"/>
      <c r="CO28" s="12"/>
      <c r="CP28" s="12"/>
      <c r="CQ28" s="25">
        <f>IF(CL28=0,0,IF(CL28&gt;10,CL28,11-CL28*1))+IF(CM28=0,0,IF(CM28&gt;10,CM28,22-CM28*2))+IF(CN28=0,0,IF(CN28&gt;10,CN28,33-CN28*3))+IF(CO28=0,0,IF(CO28&gt;8,CO28,28-CO28*3))+IF(CP28=0,0,IF(CP28&gt;6,CP28,35-CP28*5))</f>
        <v>0</v>
      </c>
      <c r="CR28" s="18"/>
      <c r="CS28" s="8"/>
      <c r="CT28" s="8"/>
      <c r="CU28" s="8"/>
      <c r="CV28" s="8"/>
      <c r="CW28" s="8"/>
      <c r="CX28" s="8"/>
      <c r="CY28" s="10"/>
      <c r="CZ28" s="23">
        <f t="shared" si="1"/>
        <v>0</v>
      </c>
      <c r="DA28" s="129"/>
      <c r="DB28" s="234"/>
      <c r="DC28" s="235"/>
      <c r="DD28" s="355"/>
    </row>
    <row r="29" spans="1:108" ht="27.75" customHeight="1">
      <c r="A29" s="230" t="s">
        <v>136</v>
      </c>
      <c r="B29" s="59" t="s">
        <v>60</v>
      </c>
      <c r="C29" s="153">
        <v>1</v>
      </c>
      <c r="D29" s="154"/>
      <c r="E29" s="154"/>
      <c r="F29" s="154"/>
      <c r="G29" s="154"/>
      <c r="H29" s="8">
        <f>SUM(C29*5)</f>
        <v>5</v>
      </c>
      <c r="I29" s="154">
        <v>1</v>
      </c>
      <c r="J29" s="154"/>
      <c r="K29" s="154"/>
      <c r="L29" s="154"/>
      <c r="M29" s="154"/>
      <c r="N29" s="8">
        <f>SUM(I29*5)</f>
        <v>5</v>
      </c>
      <c r="O29" s="154">
        <v>1</v>
      </c>
      <c r="P29" s="154"/>
      <c r="Q29" s="154"/>
      <c r="R29" s="8">
        <f>SUM(O29*5)</f>
        <v>5</v>
      </c>
      <c r="S29" s="154">
        <v>1</v>
      </c>
      <c r="T29" s="154"/>
      <c r="U29" s="10">
        <f>SUM(S29*10)</f>
        <v>10</v>
      </c>
      <c r="V29" s="153">
        <v>1</v>
      </c>
      <c r="W29" s="154"/>
      <c r="X29" s="8">
        <f>SUM(V29*10)</f>
        <v>10</v>
      </c>
      <c r="Y29" s="154">
        <v>1</v>
      </c>
      <c r="Z29" s="154"/>
      <c r="AA29" s="8">
        <f>SUM(Y29*10)</f>
        <v>10</v>
      </c>
      <c r="AB29" s="8"/>
      <c r="AC29" s="10">
        <f>SUM(AB29*15)</f>
        <v>0</v>
      </c>
      <c r="AD29" s="11"/>
      <c r="AE29" s="12">
        <f>IF(AD29="A1",30,IF(AD29="A2",25,""))</f>
      </c>
      <c r="AF29" s="13">
        <f>IF(AD29="","",AD29)</f>
      </c>
      <c r="AG29" s="14"/>
      <c r="AH29" s="13">
        <f>IF(AF29="","",AF29)</f>
      </c>
      <c r="AI29" s="14"/>
      <c r="AJ29" s="13">
        <f>IF(AH29="","",AH29)</f>
      </c>
      <c r="AK29" s="15"/>
      <c r="AL29" s="16">
        <f>SUM(H29,N29,R29,U29,X29,AA29,AC29,AE29)</f>
        <v>45</v>
      </c>
      <c r="AM29" s="228">
        <f>SUM(AL29,AL30)</f>
        <v>88</v>
      </c>
      <c r="AN29" s="230" t="s">
        <v>136</v>
      </c>
      <c r="AO29" s="59" t="s">
        <v>61</v>
      </c>
      <c r="AP29" s="18"/>
      <c r="AQ29" s="8"/>
      <c r="AR29" s="8"/>
      <c r="AS29" s="8">
        <f>SUM(AP29:AR29)</f>
        <v>0</v>
      </c>
      <c r="AT29" s="8"/>
      <c r="AU29" s="8"/>
      <c r="AV29" s="8">
        <v>3</v>
      </c>
      <c r="AW29" s="8">
        <f>SUM(AT29:AV29)</f>
        <v>3</v>
      </c>
      <c r="AX29" s="8"/>
      <c r="AY29" s="8"/>
      <c r="AZ29" s="8"/>
      <c r="BA29" s="8">
        <f>SUM(AX29:AZ29)*3</f>
        <v>0</v>
      </c>
      <c r="BB29" s="27">
        <v>3</v>
      </c>
      <c r="BC29" s="14"/>
      <c r="BD29" s="28">
        <v>6</v>
      </c>
      <c r="BE29" s="8">
        <f>SUM(BB29*2+BD29*2)</f>
        <v>18</v>
      </c>
      <c r="BF29" s="8">
        <v>4</v>
      </c>
      <c r="BG29" s="14"/>
      <c r="BH29" s="8">
        <v>9</v>
      </c>
      <c r="BI29" s="8">
        <f>SUM(BF29*2+BH29*2)</f>
        <v>26</v>
      </c>
      <c r="BJ29" s="149">
        <v>3</v>
      </c>
      <c r="BK29" s="150"/>
      <c r="BL29" s="151"/>
      <c r="BM29" s="152"/>
      <c r="BN29" s="149">
        <v>5</v>
      </c>
      <c r="BO29" s="150"/>
      <c r="BP29" s="10">
        <f>SUM(BJ29*2.5+BN29*2.5)</f>
        <v>20</v>
      </c>
      <c r="BQ29" s="60">
        <f t="shared" si="0"/>
        <v>67</v>
      </c>
      <c r="BR29" s="129">
        <f>SUM(BQ29,BQ30)</f>
        <v>129</v>
      </c>
      <c r="BS29" s="220">
        <f>SUM(AM29,BR29)</f>
        <v>217</v>
      </c>
      <c r="BT29" s="230" t="s">
        <v>136</v>
      </c>
      <c r="BU29" s="59" t="s">
        <v>61</v>
      </c>
      <c r="BV29" s="21"/>
      <c r="BW29" s="12">
        <f>SUM(BV29*25)</f>
        <v>0</v>
      </c>
      <c r="BX29" s="12"/>
      <c r="BY29" s="25">
        <f>SUM(BX29*6)</f>
        <v>0</v>
      </c>
      <c r="BZ29" s="21"/>
      <c r="CA29" s="12"/>
      <c r="CB29" s="12"/>
      <c r="CC29" s="12">
        <v>1</v>
      </c>
      <c r="CD29" s="12"/>
      <c r="CE29" s="12">
        <f>SUM(BZ29*3+CA29*6+CB29*10+CC29*15+CD29*20)</f>
        <v>15</v>
      </c>
      <c r="CF29" s="12"/>
      <c r="CG29" s="12"/>
      <c r="CH29" s="12"/>
      <c r="CI29" s="12">
        <v>1</v>
      </c>
      <c r="CJ29" s="12"/>
      <c r="CK29" s="12">
        <f>SUM(CF29*3+CG29*6+CH29*10+CI29*15+CJ29*20)</f>
        <v>15</v>
      </c>
      <c r="CL29" s="12"/>
      <c r="CM29" s="12"/>
      <c r="CN29" s="12"/>
      <c r="CO29" s="12">
        <v>1</v>
      </c>
      <c r="CP29" s="12"/>
      <c r="CQ29" s="25">
        <f>SUM(CL29*5+CM29*9+CN29*13+CO29*15+CP29*20)</f>
        <v>15</v>
      </c>
      <c r="CR29" s="18"/>
      <c r="CS29" s="8"/>
      <c r="CT29" s="8"/>
      <c r="CU29" s="8"/>
      <c r="CV29" s="8"/>
      <c r="CW29" s="8"/>
      <c r="CX29" s="8"/>
      <c r="CY29" s="10"/>
      <c r="CZ29" s="23">
        <f t="shared" si="1"/>
        <v>45</v>
      </c>
      <c r="DA29" s="129">
        <f>SUM(CZ29,CZ30)</f>
        <v>49</v>
      </c>
      <c r="DB29" s="224">
        <f>SUM(DA29)</f>
        <v>49</v>
      </c>
      <c r="DC29" s="230" t="s">
        <v>136</v>
      </c>
      <c r="DD29" s="355">
        <f>SUM(BS29,DB29)</f>
        <v>266</v>
      </c>
    </row>
    <row r="30" spans="1:108" ht="27.75" customHeight="1">
      <c r="A30" s="235"/>
      <c r="B30" s="59" t="s">
        <v>62</v>
      </c>
      <c r="C30" s="18">
        <v>10</v>
      </c>
      <c r="D30" s="8"/>
      <c r="E30" s="8"/>
      <c r="F30" s="8"/>
      <c r="G30" s="8"/>
      <c r="H30" s="12">
        <f>IF(C30=0,0,IF(C30&gt;15,1,32-C30*2))+IF(D30=0,0,IF(D30&gt;15,1,32-D30*2))+IF(E30=0,0,IF(E30&gt;15,1,32-E30*2))+IF(F30=0,0,IF(F30&gt;15,1,32-F30*2))+IF(G30=0,0,IF(G30&gt;15,1,32-G30*2))</f>
        <v>12</v>
      </c>
      <c r="I30" s="8">
        <v>9</v>
      </c>
      <c r="J30" s="8"/>
      <c r="K30" s="8"/>
      <c r="L30" s="8"/>
      <c r="M30" s="8"/>
      <c r="N30" s="12">
        <f>IF(I30=0,0,IF(I30&gt;15,1,32-I30*2))+IF(J30=0,0,IF(J30&gt;15,1,32-J30*2))+IF(K30=0,0,IF(K30&gt;15,1,32-K30*2))+IF(L30=0,0,IF(L30&gt;15,1,32-L30*2))+IF(M30=0,0,IF(M30&gt;15,1,32-M30*2))</f>
        <v>14</v>
      </c>
      <c r="O30" s="8">
        <v>29</v>
      </c>
      <c r="P30" s="8"/>
      <c r="Q30" s="8"/>
      <c r="R30" s="12">
        <f>IF(O30=0,0,IF(O30&gt;15,1,32-O30*2))+IF(P30=0,0,IF(P30&gt;15,1,32-P30*2))+IF(Q30=0,0,IF(Q30&gt;15,1,32-Q30*2))</f>
        <v>1</v>
      </c>
      <c r="S30" s="8">
        <v>77</v>
      </c>
      <c r="T30" s="8"/>
      <c r="U30" s="25">
        <f>IF(S30=0,0,IF(S30&gt;20,1,42-S30*2))+IF(T30=0,0,IF(T30&gt;20,1,42-T30*2))</f>
        <v>1</v>
      </c>
      <c r="V30" s="18">
        <v>3</v>
      </c>
      <c r="W30" s="8"/>
      <c r="X30" s="12">
        <f>IF(V30=0,0,IF(V30&gt;5,1,18-V30*3))+IF(W30=0,0,IF(W30&gt;5,1,18-W30*3))</f>
        <v>9</v>
      </c>
      <c r="Y30" s="8">
        <v>4</v>
      </c>
      <c r="Z30" s="8"/>
      <c r="AA30" s="12">
        <f>IF(Y30=0,0,IF(Y30&gt;5,1,18-Y30*3))+IF(Z30=0,0,IF(Z30&gt;5,1,18-Z30*3))</f>
        <v>6</v>
      </c>
      <c r="AB30" s="8"/>
      <c r="AC30" s="25">
        <f>IF(AB30=0,0,IF(AB30&gt;10,1,33-AB30*3))</f>
        <v>0</v>
      </c>
      <c r="AD30" s="18"/>
      <c r="AE30" s="12">
        <f>IF(AD30=0,0,IF(AD30&gt;10,1,IF(AD29="A1",33-AD30*3,22-AD30*2)))</f>
        <v>0</v>
      </c>
      <c r="AF30" s="8"/>
      <c r="AG30" s="12">
        <f>IF(AF30=0,0,IF(AF30&gt;10,1,IF(AF29="A1",33-AF30*3,22-AF30*2)))</f>
        <v>0</v>
      </c>
      <c r="AH30" s="8"/>
      <c r="AI30" s="12">
        <f>IF(AH30=0,0,IF(AH30&gt;10,1,IF(AH29="A1",33-AH30*3,22-AH30*2)))</f>
        <v>0</v>
      </c>
      <c r="AJ30" s="8"/>
      <c r="AK30" s="22">
        <f>IF(AJ30=0,0,IF(AJ30&gt;10,1,IF(AJ29="A1",33-AJ30*3,22-AJ30*2)))</f>
        <v>0</v>
      </c>
      <c r="AL30" s="16">
        <f>SUM(H30,N30,R30,U30,X30,AA30,AC30,AE30,AG30,AI30,AK30)</f>
        <v>43</v>
      </c>
      <c r="AM30" s="228"/>
      <c r="AN30" s="235"/>
      <c r="AO30" s="59" t="s">
        <v>62</v>
      </c>
      <c r="AP30" s="18"/>
      <c r="AQ30" s="8"/>
      <c r="AR30" s="8"/>
      <c r="AS30" s="12">
        <f>IF(AP30=0,0,IF(AP30&gt;5,AP30,6-AP30*1))+IF(AQ30=0,0,IF(AQ30&gt;5,AQ30,6-AQ30*1))+IF(AR30=0,0,IF(AR30&gt;5,AR30,6-AR30*1))</f>
        <v>0</v>
      </c>
      <c r="AT30" s="12"/>
      <c r="AU30" s="12"/>
      <c r="AV30" s="12">
        <v>3</v>
      </c>
      <c r="AW30" s="12">
        <f>IF(AT30=0,0,IF(AT30&gt;5,AT30,6-AT30*1))+IF(AU30=0,0,IF(AU30&gt;5,AU30,6-AU30*1))+IF(AV30=0,0,IF(AV30&gt;5,AV30,6-AV30*1))</f>
        <v>3</v>
      </c>
      <c r="AX30" s="8"/>
      <c r="AY30" s="8"/>
      <c r="AZ30" s="8"/>
      <c r="BA30" s="12">
        <f>IF(AX30=0,0,IF(AX30&gt;10,AX30,11-AX30*1))+IF(AY30=0,0,IF(AY30&gt;10,AY30,11-AY30*1))+IF(AZ30=0,0,IF(AZ30&gt;10,AZ30,11-AZ30*1))</f>
        <v>0</v>
      </c>
      <c r="BB30" s="27">
        <v>4</v>
      </c>
      <c r="BC30" s="28">
        <v>2</v>
      </c>
      <c r="BD30" s="28"/>
      <c r="BE30" s="8">
        <f>SUM(BB30*5+BC30*3+BD30*1)</f>
        <v>26</v>
      </c>
      <c r="BF30" s="8">
        <v>3</v>
      </c>
      <c r="BG30" s="28">
        <v>3</v>
      </c>
      <c r="BH30" s="8"/>
      <c r="BI30" s="8">
        <f>SUM(BF30*5+BG30*3+BH30*1)</f>
        <v>24</v>
      </c>
      <c r="BJ30" s="8"/>
      <c r="BK30" s="8"/>
      <c r="BL30" s="28"/>
      <c r="BM30" s="28">
        <v>1</v>
      </c>
      <c r="BN30" s="8"/>
      <c r="BO30" s="9"/>
      <c r="BP30" s="10">
        <f>SUM(BJ30*15+BK30*13+BL30*11+BM30*9+BN30*7+BO30*5)</f>
        <v>9</v>
      </c>
      <c r="BQ30" s="60">
        <f t="shared" si="0"/>
        <v>62</v>
      </c>
      <c r="BR30" s="129"/>
      <c r="BS30" s="240"/>
      <c r="BT30" s="235"/>
      <c r="BU30" s="59" t="s">
        <v>62</v>
      </c>
      <c r="BV30" s="21"/>
      <c r="BW30" s="12">
        <f>IF(BV30=0,0,IF(BV30&gt;10,1,44-BV30*4))</f>
        <v>0</v>
      </c>
      <c r="BX30" s="12"/>
      <c r="BY30" s="25">
        <f>IF(BX30=0,0,IF(BX30=6,1,IF(BX30&gt;6,BX30,12-BX30*2)))</f>
        <v>0</v>
      </c>
      <c r="BZ30" s="21"/>
      <c r="CA30" s="12"/>
      <c r="CB30" s="12"/>
      <c r="CC30" s="12">
        <v>5</v>
      </c>
      <c r="CD30" s="12"/>
      <c r="CE30" s="12">
        <f>IF(BZ30=0,0,IF(BZ30&gt;5,BZ30,6-BZ30*1))+IF(CA30=0,0,IF(CA30&gt;5,CA30,12-CA30*2))+IF(CB30=0,0,IF(CB30&gt;5,CB30,18-CB30*3))+IF(CC30=0,0,IF(CC30&gt;5,CC30,24-CC30*4))+IF(CD30=0,0,IF(CD30&gt;5,CD30,24-CD30*4))</f>
        <v>4</v>
      </c>
      <c r="CF30" s="12"/>
      <c r="CG30" s="12"/>
      <c r="CH30" s="12"/>
      <c r="CI30" s="12"/>
      <c r="CJ30" s="12"/>
      <c r="CK30" s="12">
        <f>IF(CF30=0,0,IF(CF30&gt;5,CF30,6-CF30*1))+IF(CG30=0,0,IF(CG30&gt;5,CG30,12-CG30*2))+IF(CH30=0,0,IF(CH30&gt;5,CH30,18-CH30*3))+IF(CI30=0,0,IF(CI30&gt;5,CI30,24-CI30*4))+IF(CJ30=0,0,IF(CJ30&gt;5,CJ30,24-CJ30*4))</f>
        <v>0</v>
      </c>
      <c r="CL30" s="12"/>
      <c r="CM30" s="12"/>
      <c r="CN30" s="12"/>
      <c r="CO30" s="12"/>
      <c r="CP30" s="12"/>
      <c r="CQ30" s="25">
        <f>IF(CL30=0,0,IF(CL30&gt;10,CL30,11-CL30*1))+IF(CM30=0,0,IF(CM30&gt;10,CM30,22-CM30*2))+IF(CN30=0,0,IF(CN30&gt;10,CN30,33-CN30*3))+IF(CO30=0,0,IF(CO30&gt;8,CO30,28-CO30*3))+IF(CP30=0,0,IF(CP30&gt;6,CP30,35-CP30*5))</f>
        <v>0</v>
      </c>
      <c r="CR30" s="18"/>
      <c r="CS30" s="8"/>
      <c r="CT30" s="8"/>
      <c r="CU30" s="8"/>
      <c r="CV30" s="8"/>
      <c r="CW30" s="8"/>
      <c r="CX30" s="8"/>
      <c r="CY30" s="10"/>
      <c r="CZ30" s="23">
        <f t="shared" si="1"/>
        <v>4</v>
      </c>
      <c r="DA30" s="129"/>
      <c r="DB30" s="234"/>
      <c r="DC30" s="235"/>
      <c r="DD30" s="355"/>
    </row>
    <row r="31" spans="1:108" ht="27.75" customHeight="1">
      <c r="A31" s="230" t="s">
        <v>100</v>
      </c>
      <c r="B31" s="59" t="s">
        <v>60</v>
      </c>
      <c r="C31" s="153"/>
      <c r="D31" s="154"/>
      <c r="E31" s="154"/>
      <c r="F31" s="154"/>
      <c r="G31" s="154"/>
      <c r="H31" s="8">
        <f>SUM(C31*5)</f>
        <v>0</v>
      </c>
      <c r="I31" s="154"/>
      <c r="J31" s="154"/>
      <c r="K31" s="154"/>
      <c r="L31" s="154"/>
      <c r="M31" s="154"/>
      <c r="N31" s="8">
        <f>SUM(I31*5)</f>
        <v>0</v>
      </c>
      <c r="O31" s="154"/>
      <c r="P31" s="154"/>
      <c r="Q31" s="154"/>
      <c r="R31" s="8">
        <f>SUM(O31*5)</f>
        <v>0</v>
      </c>
      <c r="S31" s="154"/>
      <c r="T31" s="154"/>
      <c r="U31" s="10">
        <f>SUM(S31*10)</f>
        <v>0</v>
      </c>
      <c r="V31" s="153"/>
      <c r="W31" s="154"/>
      <c r="X31" s="8">
        <f>SUM(V31*10)</f>
        <v>0</v>
      </c>
      <c r="Y31" s="154"/>
      <c r="Z31" s="154"/>
      <c r="AA31" s="8">
        <f>SUM(Y31*10)</f>
        <v>0</v>
      </c>
      <c r="AB31" s="8"/>
      <c r="AC31" s="10">
        <f>SUM(AB31*15)</f>
        <v>0</v>
      </c>
      <c r="AD31" s="11"/>
      <c r="AE31" s="12">
        <f>IF(AD31="A1",30,IF(AD31="A2",25,""))</f>
      </c>
      <c r="AF31" s="13">
        <f>IF(AD31="","",AD31)</f>
      </c>
      <c r="AG31" s="14"/>
      <c r="AH31" s="13">
        <f>IF(AF31="","",AF31)</f>
      </c>
      <c r="AI31" s="14"/>
      <c r="AJ31" s="13">
        <f>IF(AH31="","",AH31)</f>
      </c>
      <c r="AK31" s="15"/>
      <c r="AL31" s="16">
        <f>SUM(H31,N31,R31,U31,X31,AA31,AC31,AE31)</f>
        <v>0</v>
      </c>
      <c r="AM31" s="228">
        <f>SUM(AL31,AL32)</f>
        <v>0</v>
      </c>
      <c r="AN31" s="230" t="s">
        <v>100</v>
      </c>
      <c r="AO31" s="59" t="s">
        <v>61</v>
      </c>
      <c r="AP31" s="18"/>
      <c r="AQ31" s="8"/>
      <c r="AR31" s="8"/>
      <c r="AS31" s="8">
        <f>SUM(AP31:AR31)</f>
        <v>0</v>
      </c>
      <c r="AT31" s="8"/>
      <c r="AU31" s="8"/>
      <c r="AV31" s="8"/>
      <c r="AW31" s="8">
        <f>SUM(AT31:AV31)</f>
        <v>0</v>
      </c>
      <c r="AX31" s="8"/>
      <c r="AY31" s="8"/>
      <c r="AZ31" s="8"/>
      <c r="BA31" s="8">
        <f>SUM(AX31:AZ31)*3</f>
        <v>0</v>
      </c>
      <c r="BB31" s="27"/>
      <c r="BC31" s="14"/>
      <c r="BD31" s="28"/>
      <c r="BE31" s="8">
        <f>SUM(BB31*2+BD31*2)</f>
        <v>0</v>
      </c>
      <c r="BF31" s="8"/>
      <c r="BG31" s="14"/>
      <c r="BH31" s="8"/>
      <c r="BI31" s="8">
        <f>SUM(BF31*2+BH31*2)</f>
        <v>0</v>
      </c>
      <c r="BJ31" s="149"/>
      <c r="BK31" s="150"/>
      <c r="BL31" s="151"/>
      <c r="BM31" s="152"/>
      <c r="BN31" s="149"/>
      <c r="BO31" s="150"/>
      <c r="BP31" s="10">
        <f>SUM(BJ31*2.5+BN31*2.5)</f>
        <v>0</v>
      </c>
      <c r="BQ31" s="60">
        <f t="shared" si="0"/>
        <v>0</v>
      </c>
      <c r="BR31" s="129">
        <f>SUM(BQ31,BQ32)</f>
        <v>0</v>
      </c>
      <c r="BS31" s="220">
        <f>SUM(AM31,BR31)</f>
        <v>0</v>
      </c>
      <c r="BT31" s="230" t="s">
        <v>100</v>
      </c>
      <c r="BU31" s="59" t="s">
        <v>61</v>
      </c>
      <c r="BV31" s="21"/>
      <c r="BW31" s="12">
        <f>SUM(BV31*25)</f>
        <v>0</v>
      </c>
      <c r="BX31" s="12"/>
      <c r="BY31" s="25">
        <f>SUM(BX31*6)</f>
        <v>0</v>
      </c>
      <c r="BZ31" s="21"/>
      <c r="CA31" s="12"/>
      <c r="CB31" s="12"/>
      <c r="CC31" s="12"/>
      <c r="CD31" s="12"/>
      <c r="CE31" s="12">
        <f>SUM(BZ31*3+CA31*6+CB31*10+CC31*15+CD31*20)</f>
        <v>0</v>
      </c>
      <c r="CF31" s="12"/>
      <c r="CG31" s="12"/>
      <c r="CH31" s="12"/>
      <c r="CI31" s="12"/>
      <c r="CJ31" s="12"/>
      <c r="CK31" s="12">
        <f>SUM(CF31*3+CG31*6+CH31*10+CI31*15+CJ31*20)</f>
        <v>0</v>
      </c>
      <c r="CL31" s="12"/>
      <c r="CM31" s="12"/>
      <c r="CN31" s="12"/>
      <c r="CO31" s="12"/>
      <c r="CP31" s="12"/>
      <c r="CQ31" s="25">
        <f>SUM(CL31*5+CM31*9+CN31*13+CO31*15+CP31*20)</f>
        <v>0</v>
      </c>
      <c r="CR31" s="18"/>
      <c r="CS31" s="8"/>
      <c r="CT31" s="8"/>
      <c r="CU31" s="8"/>
      <c r="CV31" s="8"/>
      <c r="CW31" s="8"/>
      <c r="CX31" s="8"/>
      <c r="CY31" s="10"/>
      <c r="CZ31" s="23">
        <f t="shared" si="1"/>
        <v>0</v>
      </c>
      <c r="DA31" s="129">
        <f>SUM(CZ31,CZ32)</f>
        <v>0</v>
      </c>
      <c r="DB31" s="224">
        <f>SUM(DA31)</f>
        <v>0</v>
      </c>
      <c r="DC31" s="230" t="s">
        <v>100</v>
      </c>
      <c r="DD31" s="355">
        <f>SUM(BS31,DB31)</f>
        <v>0</v>
      </c>
    </row>
    <row r="32" spans="1:108" ht="27.75" customHeight="1">
      <c r="A32" s="235"/>
      <c r="B32" s="59" t="s">
        <v>62</v>
      </c>
      <c r="C32" s="18"/>
      <c r="D32" s="8"/>
      <c r="E32" s="8"/>
      <c r="F32" s="8"/>
      <c r="G32" s="8"/>
      <c r="H32" s="12">
        <f>IF(C32=0,0,IF(C32&gt;15,1,32-C32*2))+IF(D32=0,0,IF(D32&gt;15,1,32-D32*2))+IF(E32=0,0,IF(E32&gt;15,1,32-E32*2))+IF(F32=0,0,IF(F32&gt;15,1,32-F32*2))+IF(G32=0,0,IF(G32&gt;15,1,32-G32*2))</f>
        <v>0</v>
      </c>
      <c r="I32" s="8"/>
      <c r="J32" s="8"/>
      <c r="K32" s="8"/>
      <c r="L32" s="8"/>
      <c r="M32" s="8"/>
      <c r="N32" s="12">
        <f>IF(I32=0,0,IF(I32&gt;15,1,32-I32*2))+IF(J32=0,0,IF(J32&gt;15,1,32-J32*2))+IF(K32=0,0,IF(K32&gt;15,1,32-K32*2))+IF(L32=0,0,IF(L32&gt;15,1,32-L32*2))+IF(M32=0,0,IF(M32&gt;15,1,32-M32*2))</f>
        <v>0</v>
      </c>
      <c r="O32" s="8"/>
      <c r="P32" s="8"/>
      <c r="Q32" s="8"/>
      <c r="R32" s="12">
        <f>IF(O32=0,0,IF(O32&gt;15,1,32-O32*2))+IF(P32=0,0,IF(P32&gt;15,1,32-P32*2))+IF(Q32=0,0,IF(Q32&gt;15,1,32-Q32*2))</f>
        <v>0</v>
      </c>
      <c r="S32" s="8"/>
      <c r="T32" s="8"/>
      <c r="U32" s="25">
        <f>IF(S32=0,0,IF(S32&gt;20,1,42-S32*2))+IF(T32=0,0,IF(T32&gt;20,1,42-T32*2))</f>
        <v>0</v>
      </c>
      <c r="V32" s="18"/>
      <c r="W32" s="8"/>
      <c r="X32" s="12">
        <f>IF(V32=0,0,IF(V32&gt;5,1,18-V32*3))+IF(W32=0,0,IF(W32&gt;5,1,18-W32*3))</f>
        <v>0</v>
      </c>
      <c r="Y32" s="8"/>
      <c r="Z32" s="8"/>
      <c r="AA32" s="12">
        <f>IF(Y32=0,0,IF(Y32&gt;5,1,18-Y32*3))+IF(Z32=0,0,IF(Z32&gt;5,1,18-Z32*3))</f>
        <v>0</v>
      </c>
      <c r="AB32" s="8"/>
      <c r="AC32" s="25">
        <f>IF(AB32=0,0,IF(AB32&gt;10,1,33-AB32*3))</f>
        <v>0</v>
      </c>
      <c r="AD32" s="18"/>
      <c r="AE32" s="12">
        <f>IF(AD32=0,0,IF(AD32&gt;10,1,IF(AD31="A1",33-AD32*3,22-AD32*2)))</f>
        <v>0</v>
      </c>
      <c r="AF32" s="8"/>
      <c r="AG32" s="12">
        <f>IF(AF32=0,0,IF(AF32&gt;10,1,IF(AF31="A1",33-AF32*3,22-AF32*2)))</f>
        <v>0</v>
      </c>
      <c r="AH32" s="8"/>
      <c r="AI32" s="12">
        <f>IF(AH32=0,0,IF(AH32&gt;10,1,IF(AH31="A1",33-AH32*3,22-AH32*2)))</f>
        <v>0</v>
      </c>
      <c r="AJ32" s="8"/>
      <c r="AK32" s="22">
        <f>IF(AJ32=0,0,IF(AJ32&gt;10,1,IF(AJ31="A1",33-AJ32*3,22-AJ32*2)))</f>
        <v>0</v>
      </c>
      <c r="AL32" s="16">
        <f>SUM(H32,N32,R32,U32,X32,AA32,AC32,AE32,AG32,AI32,AK32)</f>
        <v>0</v>
      </c>
      <c r="AM32" s="228"/>
      <c r="AN32" s="235"/>
      <c r="AO32" s="59" t="s">
        <v>62</v>
      </c>
      <c r="AP32" s="18"/>
      <c r="AQ32" s="8"/>
      <c r="AR32" s="8"/>
      <c r="AS32" s="12">
        <f>IF(AP32=0,0,IF(AP32&gt;5,AP32,6-AP32*1))+IF(AQ32=0,0,IF(AQ32&gt;5,AQ32,6-AQ32*1))+IF(AR32=0,0,IF(AR32&gt;5,AR32,6-AR32*1))</f>
        <v>0</v>
      </c>
      <c r="AT32" s="12"/>
      <c r="AU32" s="12"/>
      <c r="AV32" s="12"/>
      <c r="AW32" s="12">
        <f>IF(AT32=0,0,IF(AT32&gt;5,AT32,6-AT32*1))+IF(AU32=0,0,IF(AU32&gt;5,AU32,6-AU32*1))+IF(AV32=0,0,IF(AV32&gt;5,AV32,6-AV32*1))</f>
        <v>0</v>
      </c>
      <c r="AX32" s="8"/>
      <c r="AY32" s="8"/>
      <c r="AZ32" s="8"/>
      <c r="BA32" s="12">
        <f>IF(AX32=0,0,IF(AX32&gt;10,AX32,11-AX32*1))+IF(AY32=0,0,IF(AY32&gt;10,AY32,11-AY32*1))+IF(AZ32=0,0,IF(AZ32&gt;10,AZ32,11-AZ32*1))</f>
        <v>0</v>
      </c>
      <c r="BB32" s="27"/>
      <c r="BC32" s="28"/>
      <c r="BD32" s="28"/>
      <c r="BE32" s="8">
        <f>SUM(BB32*5+BC32*3+BD32*1)</f>
        <v>0</v>
      </c>
      <c r="BF32" s="8"/>
      <c r="BG32" s="28"/>
      <c r="BH32" s="8"/>
      <c r="BI32" s="8">
        <f>SUM(BF32*5+BG32*3+BH32*1)</f>
        <v>0</v>
      </c>
      <c r="BJ32" s="8"/>
      <c r="BK32" s="8"/>
      <c r="BL32" s="28"/>
      <c r="BM32" s="28"/>
      <c r="BN32" s="8"/>
      <c r="BO32" s="9"/>
      <c r="BP32" s="10">
        <f>SUM(BJ32*15+BK32*13+BL32*11+BM32*9+BN32*7+BO32*5)</f>
        <v>0</v>
      </c>
      <c r="BQ32" s="60">
        <f t="shared" si="0"/>
        <v>0</v>
      </c>
      <c r="BR32" s="129"/>
      <c r="BS32" s="240"/>
      <c r="BT32" s="235"/>
      <c r="BU32" s="59" t="s">
        <v>62</v>
      </c>
      <c r="BV32" s="21"/>
      <c r="BW32" s="12">
        <f>IF(BV32=0,0,IF(BV32&gt;10,1,44-BV32*4))</f>
        <v>0</v>
      </c>
      <c r="BX32" s="12"/>
      <c r="BY32" s="25">
        <f>IF(BX32=0,0,IF(BX32=6,1,IF(BX32&gt;6,BX32,12-BX32*2)))</f>
        <v>0</v>
      </c>
      <c r="BZ32" s="21"/>
      <c r="CA32" s="12"/>
      <c r="CB32" s="12"/>
      <c r="CC32" s="12"/>
      <c r="CD32" s="12"/>
      <c r="CE32" s="12">
        <f>IF(BZ32=0,0,IF(BZ32&gt;5,BZ32,6-BZ32*1))+IF(CA32=0,0,IF(CA32&gt;5,CA32,12-CA32*2))+IF(CB32=0,0,IF(CB32&gt;5,CB32,18-CB32*3))+IF(CC32=0,0,IF(CC32&gt;5,CC32,24-CC32*4))+IF(CD32=0,0,IF(CD32&gt;5,CD32,24-CD32*4))</f>
        <v>0</v>
      </c>
      <c r="CF32" s="12"/>
      <c r="CG32" s="12"/>
      <c r="CH32" s="12"/>
      <c r="CI32" s="12"/>
      <c r="CJ32" s="12"/>
      <c r="CK32" s="12">
        <f>IF(CF32=0,0,IF(CF32&gt;5,CF32,6-CF32*1))+IF(CG32=0,0,IF(CG32&gt;5,CG32,12-CG32*2))+IF(CH32=0,0,IF(CH32&gt;5,CH32,18-CH32*3))+IF(CI32=0,0,IF(CI32&gt;5,CI32,24-CI32*4))+IF(CJ32=0,0,IF(CJ32&gt;5,CJ32,24-CJ32*4))</f>
        <v>0</v>
      </c>
      <c r="CL32" s="12"/>
      <c r="CM32" s="12"/>
      <c r="CN32" s="12"/>
      <c r="CO32" s="12"/>
      <c r="CP32" s="12"/>
      <c r="CQ32" s="25">
        <f>IF(CL32=0,0,IF(CL32&gt;10,CL32,11-CL32*1))+IF(CM32=0,0,IF(CM32&gt;10,CM32,22-CM32*2))+IF(CN32=0,0,IF(CN32&gt;10,CN32,33-CN32*3))+IF(CO32=0,0,IF(CO32&gt;8,CO32,28-CO32*3))+IF(CP32=0,0,IF(CP32&gt;6,CP32,35-CP32*5))</f>
        <v>0</v>
      </c>
      <c r="CR32" s="18"/>
      <c r="CS32" s="8"/>
      <c r="CT32" s="8"/>
      <c r="CU32" s="8"/>
      <c r="CV32" s="8"/>
      <c r="CW32" s="8"/>
      <c r="CX32" s="8"/>
      <c r="CY32" s="10"/>
      <c r="CZ32" s="23">
        <f t="shared" si="1"/>
        <v>0</v>
      </c>
      <c r="DA32" s="129"/>
      <c r="DB32" s="234"/>
      <c r="DC32" s="235"/>
      <c r="DD32" s="355"/>
    </row>
    <row r="33" spans="1:108" ht="27.75" customHeight="1">
      <c r="A33" s="230" t="s">
        <v>169</v>
      </c>
      <c r="B33" s="59" t="s">
        <v>60</v>
      </c>
      <c r="C33" s="153"/>
      <c r="D33" s="154"/>
      <c r="E33" s="154"/>
      <c r="F33" s="154"/>
      <c r="G33" s="154"/>
      <c r="H33" s="8">
        <f>SUM(C33*5)</f>
        <v>0</v>
      </c>
      <c r="I33" s="154"/>
      <c r="J33" s="154"/>
      <c r="K33" s="154"/>
      <c r="L33" s="154"/>
      <c r="M33" s="154"/>
      <c r="N33" s="8">
        <f>SUM(I33*5)</f>
        <v>0</v>
      </c>
      <c r="O33" s="154"/>
      <c r="P33" s="154"/>
      <c r="Q33" s="154"/>
      <c r="R33" s="8">
        <f>SUM(O33*5)</f>
        <v>0</v>
      </c>
      <c r="S33" s="154"/>
      <c r="T33" s="154"/>
      <c r="U33" s="10">
        <f>SUM(S33*10)</f>
        <v>0</v>
      </c>
      <c r="V33" s="153"/>
      <c r="W33" s="154"/>
      <c r="X33" s="8">
        <f>SUM(V33*10)</f>
        <v>0</v>
      </c>
      <c r="Y33" s="154"/>
      <c r="Z33" s="154"/>
      <c r="AA33" s="8">
        <f>SUM(Y33*10)</f>
        <v>0</v>
      </c>
      <c r="AB33" s="8"/>
      <c r="AC33" s="10">
        <f>SUM(AB33*15)</f>
        <v>0</v>
      </c>
      <c r="AD33" s="11"/>
      <c r="AE33" s="12">
        <f>IF(AD33="A1",30,IF(AD33="A2",25,""))</f>
      </c>
      <c r="AF33" s="13">
        <f>IF(AD33="","",AD33)</f>
      </c>
      <c r="AG33" s="14"/>
      <c r="AH33" s="13">
        <f>IF(AF33="","",AF33)</f>
      </c>
      <c r="AI33" s="14"/>
      <c r="AJ33" s="13">
        <f>IF(AH33="","",AH33)</f>
      </c>
      <c r="AK33" s="15"/>
      <c r="AL33" s="16">
        <f>SUM(H33,N33,R33,U33,X33,AA33,AC33,AE33)</f>
        <v>0</v>
      </c>
      <c r="AM33" s="228">
        <f>SUM(AL33,AL34)</f>
        <v>0</v>
      </c>
      <c r="AN33" s="230" t="s">
        <v>169</v>
      </c>
      <c r="AO33" s="59" t="s">
        <v>61</v>
      </c>
      <c r="AP33" s="18"/>
      <c r="AQ33" s="8"/>
      <c r="AR33" s="8">
        <v>1</v>
      </c>
      <c r="AS33" s="8">
        <f>SUM(AP33:AR33)</f>
        <v>1</v>
      </c>
      <c r="AT33" s="8"/>
      <c r="AU33" s="8"/>
      <c r="AV33" s="8">
        <v>1</v>
      </c>
      <c r="AW33" s="8">
        <f>SUM(AT33:AV33)</f>
        <v>1</v>
      </c>
      <c r="AX33" s="8"/>
      <c r="AY33" s="8"/>
      <c r="AZ33" s="8">
        <v>1</v>
      </c>
      <c r="BA33" s="8">
        <f>SUM(AX33:AZ33)*3</f>
        <v>3</v>
      </c>
      <c r="BB33" s="27"/>
      <c r="BC33" s="14"/>
      <c r="BD33" s="28"/>
      <c r="BE33" s="8">
        <f>SUM(BB33*2+BD33*2)</f>
        <v>0</v>
      </c>
      <c r="BF33" s="8"/>
      <c r="BG33" s="14"/>
      <c r="BH33" s="8"/>
      <c r="BI33" s="8">
        <f>SUM(BF33*2+BH33*2)</f>
        <v>0</v>
      </c>
      <c r="BJ33" s="149"/>
      <c r="BK33" s="150"/>
      <c r="BL33" s="151"/>
      <c r="BM33" s="152"/>
      <c r="BN33" s="149"/>
      <c r="BO33" s="150"/>
      <c r="BP33" s="10">
        <f>SUM(BJ33*2.5+BN33*2.5)</f>
        <v>0</v>
      </c>
      <c r="BQ33" s="60">
        <f t="shared" si="0"/>
        <v>5</v>
      </c>
      <c r="BR33" s="129">
        <f>SUM(BQ33,BQ34)</f>
        <v>9</v>
      </c>
      <c r="BS33" s="220">
        <f>SUM(AM33,BR33)</f>
        <v>9</v>
      </c>
      <c r="BT33" s="230" t="s">
        <v>169</v>
      </c>
      <c r="BU33" s="59" t="s">
        <v>61</v>
      </c>
      <c r="BV33" s="21"/>
      <c r="BW33" s="12">
        <f>SUM(BV33*25)</f>
        <v>0</v>
      </c>
      <c r="BX33" s="12"/>
      <c r="BY33" s="25">
        <f>SUM(BX33*6)</f>
        <v>0</v>
      </c>
      <c r="BZ33" s="21"/>
      <c r="CA33" s="12"/>
      <c r="CB33" s="12"/>
      <c r="CC33" s="12"/>
      <c r="CD33" s="12"/>
      <c r="CE33" s="12">
        <f>SUM(BZ33*3+CA33*6+CB33*10+CC33*15+CD33*20)</f>
        <v>0</v>
      </c>
      <c r="CF33" s="12"/>
      <c r="CG33" s="12"/>
      <c r="CH33" s="12"/>
      <c r="CI33" s="12"/>
      <c r="CJ33" s="12"/>
      <c r="CK33" s="12">
        <f>SUM(CF33*3+CG33*6+CH33*10+CI33*15+CJ33*20)</f>
        <v>0</v>
      </c>
      <c r="CL33" s="12"/>
      <c r="CM33" s="12"/>
      <c r="CN33" s="12"/>
      <c r="CO33" s="12"/>
      <c r="CP33" s="12"/>
      <c r="CQ33" s="25">
        <f>SUM(CL33*5+CM33*9+CN33*13+CO33*15+CP33*20)</f>
        <v>0</v>
      </c>
      <c r="CR33" s="18"/>
      <c r="CS33" s="8"/>
      <c r="CT33" s="8"/>
      <c r="CU33" s="8"/>
      <c r="CV33" s="8"/>
      <c r="CW33" s="8"/>
      <c r="CX33" s="8"/>
      <c r="CY33" s="10"/>
      <c r="CZ33" s="23">
        <f t="shared" si="1"/>
        <v>0</v>
      </c>
      <c r="DA33" s="129">
        <f>SUM(CZ33,CZ34)</f>
        <v>0</v>
      </c>
      <c r="DB33" s="224">
        <f>SUM(DA33)</f>
        <v>0</v>
      </c>
      <c r="DC33" s="230" t="s">
        <v>169</v>
      </c>
      <c r="DD33" s="355">
        <f>SUM(BS33,DB33)</f>
        <v>9</v>
      </c>
    </row>
    <row r="34" spans="1:108" ht="27.75" customHeight="1">
      <c r="A34" s="235"/>
      <c r="B34" s="59" t="s">
        <v>62</v>
      </c>
      <c r="C34" s="18"/>
      <c r="D34" s="8"/>
      <c r="E34" s="8"/>
      <c r="F34" s="8"/>
      <c r="G34" s="8"/>
      <c r="H34" s="12">
        <f>IF(C34=0,0,IF(C34&gt;15,1,32-C34*2))+IF(D34=0,0,IF(D34&gt;15,1,32-D34*2))+IF(E34=0,0,IF(E34&gt;15,1,32-E34*2))+IF(F34=0,0,IF(F34&gt;15,1,32-F34*2))+IF(G34=0,0,IF(G34&gt;15,1,32-G34*2))</f>
        <v>0</v>
      </c>
      <c r="I34" s="8"/>
      <c r="J34" s="8"/>
      <c r="K34" s="8"/>
      <c r="L34" s="8"/>
      <c r="M34" s="8"/>
      <c r="N34" s="12">
        <f>IF(I34=0,0,IF(I34&gt;15,1,32-I34*2))+IF(J34=0,0,IF(J34&gt;15,1,32-J34*2))+IF(K34=0,0,IF(K34&gt;15,1,32-K34*2))+IF(L34=0,0,IF(L34&gt;15,1,32-L34*2))+IF(M34=0,0,IF(M34&gt;15,1,32-M34*2))</f>
        <v>0</v>
      </c>
      <c r="O34" s="8"/>
      <c r="P34" s="8"/>
      <c r="Q34" s="8"/>
      <c r="R34" s="12">
        <f>IF(O34=0,0,IF(O34&gt;15,1,32-O34*2))+IF(P34=0,0,IF(P34&gt;15,1,32-P34*2))+IF(Q34=0,0,IF(Q34&gt;15,1,32-Q34*2))</f>
        <v>0</v>
      </c>
      <c r="S34" s="8"/>
      <c r="T34" s="8"/>
      <c r="U34" s="25">
        <f>IF(S34=0,0,IF(S34&gt;20,1,42-S34*2))+IF(T34=0,0,IF(T34&gt;20,1,42-T34*2))</f>
        <v>0</v>
      </c>
      <c r="V34" s="18"/>
      <c r="W34" s="8"/>
      <c r="X34" s="12">
        <f>IF(V34=0,0,IF(V34&gt;5,1,18-V34*3))+IF(W34=0,0,IF(W34&gt;5,1,18-W34*3))</f>
        <v>0</v>
      </c>
      <c r="Y34" s="8"/>
      <c r="Z34" s="8"/>
      <c r="AA34" s="12">
        <f>IF(Y34=0,0,IF(Y34&gt;5,1,18-Y34*3))+IF(Z34=0,0,IF(Z34&gt;5,1,18-Z34*3))</f>
        <v>0</v>
      </c>
      <c r="AB34" s="8"/>
      <c r="AC34" s="25">
        <f>IF(AB34=0,0,IF(AB34&gt;10,1,33-AB34*3))</f>
        <v>0</v>
      </c>
      <c r="AD34" s="18"/>
      <c r="AE34" s="12">
        <f>IF(AD34=0,0,IF(AD34&gt;10,1,IF(AD33="A1",33-AD34*3,22-AD34*2)))</f>
        <v>0</v>
      </c>
      <c r="AF34" s="8"/>
      <c r="AG34" s="12">
        <f>IF(AF34=0,0,IF(AF34&gt;10,1,IF(AF33="A1",33-AF34*3,22-AF34*2)))</f>
        <v>0</v>
      </c>
      <c r="AH34" s="8"/>
      <c r="AI34" s="12">
        <f>IF(AH34=0,0,IF(AH34&gt;10,1,IF(AH33="A1",33-AH34*3,22-AH34*2)))</f>
        <v>0</v>
      </c>
      <c r="AJ34" s="8"/>
      <c r="AK34" s="22">
        <f>IF(AJ34=0,0,IF(AJ34&gt;10,1,IF(AJ33="A1",33-AJ34*3,22-AJ34*2)))</f>
        <v>0</v>
      </c>
      <c r="AL34" s="16">
        <f>SUM(H34,N34,R34,U34,X34,AA34,AC34,AE34,AG34,AI34,AK34)</f>
        <v>0</v>
      </c>
      <c r="AM34" s="228"/>
      <c r="AN34" s="235"/>
      <c r="AO34" s="59" t="s">
        <v>62</v>
      </c>
      <c r="AP34" s="18"/>
      <c r="AQ34" s="8"/>
      <c r="AR34" s="8">
        <v>5</v>
      </c>
      <c r="AS34" s="12">
        <f>IF(AP34=0,0,IF(AP34&gt;5,AP34,6-AP34*1))+IF(AQ34=0,0,IF(AQ34&gt;5,AQ34,6-AQ34*1))+IF(AR34=0,0,IF(AR34&gt;5,AR34,6-AR34*1))</f>
        <v>1</v>
      </c>
      <c r="AT34" s="12"/>
      <c r="AU34" s="12"/>
      <c r="AV34" s="12">
        <v>4</v>
      </c>
      <c r="AW34" s="12">
        <f>IF(AT34=0,0,IF(AT34&gt;5,AT34,6-AT34*1))+IF(AU34=0,0,IF(AU34&gt;5,AU34,6-AU34*1))+IF(AV34=0,0,IF(AV34&gt;5,AV34,6-AV34*1))</f>
        <v>2</v>
      </c>
      <c r="AX34" s="8"/>
      <c r="AY34" s="8"/>
      <c r="AZ34" s="8">
        <v>10</v>
      </c>
      <c r="BA34" s="12">
        <f>IF(AX34=0,0,IF(AX34&gt;10,AX34,11-AX34*1))+IF(AY34=0,0,IF(AY34&gt;10,AY34,11-AY34*1))+IF(AZ34=0,0,IF(AZ34&gt;10,AZ34,11-AZ34*1))</f>
        <v>1</v>
      </c>
      <c r="BB34" s="27"/>
      <c r="BC34" s="28"/>
      <c r="BD34" s="28"/>
      <c r="BE34" s="8">
        <f>SUM(BB34*5+BC34*3+BD34*1)</f>
        <v>0</v>
      </c>
      <c r="BF34" s="8"/>
      <c r="BG34" s="28"/>
      <c r="BH34" s="8"/>
      <c r="BI34" s="8">
        <f>SUM(BF34*5+BG34*3+BH34*1)</f>
        <v>0</v>
      </c>
      <c r="BJ34" s="8"/>
      <c r="BK34" s="8"/>
      <c r="BL34" s="28"/>
      <c r="BM34" s="28"/>
      <c r="BN34" s="8"/>
      <c r="BO34" s="9"/>
      <c r="BP34" s="10">
        <f>SUM(BJ34*15+BK34*13+BL34*11+BM34*9+BN34*7+BO34*5)</f>
        <v>0</v>
      </c>
      <c r="BQ34" s="60">
        <f t="shared" si="0"/>
        <v>4</v>
      </c>
      <c r="BR34" s="129"/>
      <c r="BS34" s="240"/>
      <c r="BT34" s="235"/>
      <c r="BU34" s="59" t="s">
        <v>62</v>
      </c>
      <c r="BV34" s="21"/>
      <c r="BW34" s="12">
        <f>IF(BV34=0,0,IF(BV34&gt;10,1,44-BV34*4))</f>
        <v>0</v>
      </c>
      <c r="BX34" s="12"/>
      <c r="BY34" s="25">
        <f>IF(BX34=0,0,IF(BX34=6,1,IF(BX34&gt;6,BX34,12-BX34*2)))</f>
        <v>0</v>
      </c>
      <c r="BZ34" s="21"/>
      <c r="CA34" s="12"/>
      <c r="CB34" s="12"/>
      <c r="CC34" s="12"/>
      <c r="CD34" s="12"/>
      <c r="CE34" s="12">
        <f>IF(BZ34=0,0,IF(BZ34&gt;5,BZ34,6-BZ34*1))+IF(CA34=0,0,IF(CA34&gt;5,CA34,12-CA34*2))+IF(CB34=0,0,IF(CB34&gt;5,CB34,18-CB34*3))+IF(CC34=0,0,IF(CC34&gt;5,CC34,24-CC34*4))+IF(CD34=0,0,IF(CD34&gt;5,CD34,24-CD34*4))</f>
        <v>0</v>
      </c>
      <c r="CF34" s="12"/>
      <c r="CG34" s="12"/>
      <c r="CH34" s="12"/>
      <c r="CI34" s="12"/>
      <c r="CJ34" s="12"/>
      <c r="CK34" s="12">
        <f>IF(CF34=0,0,IF(CF34&gt;5,CF34,6-CF34*1))+IF(CG34=0,0,IF(CG34&gt;5,CG34,12-CG34*2))+IF(CH34=0,0,IF(CH34&gt;5,CH34,18-CH34*3))+IF(CI34=0,0,IF(CI34&gt;5,CI34,24-CI34*4))+IF(CJ34=0,0,IF(CJ34&gt;5,CJ34,24-CJ34*4))</f>
        <v>0</v>
      </c>
      <c r="CL34" s="12"/>
      <c r="CM34" s="12"/>
      <c r="CN34" s="12"/>
      <c r="CO34" s="12"/>
      <c r="CP34" s="12"/>
      <c r="CQ34" s="25">
        <f>IF(CL34=0,0,IF(CL34&gt;10,CL34,11-CL34*1))+IF(CM34=0,0,IF(CM34&gt;10,CM34,22-CM34*2))+IF(CN34=0,0,IF(CN34&gt;10,CN34,33-CN34*3))+IF(CO34=0,0,IF(CO34&gt;8,CO34,28-CO34*3))+IF(CP34=0,0,IF(CP34&gt;6,CP34,35-CP34*5))</f>
        <v>0</v>
      </c>
      <c r="CR34" s="18"/>
      <c r="CS34" s="8"/>
      <c r="CT34" s="8"/>
      <c r="CU34" s="8"/>
      <c r="CV34" s="8"/>
      <c r="CW34" s="8"/>
      <c r="CX34" s="8"/>
      <c r="CY34" s="10"/>
      <c r="CZ34" s="23">
        <f t="shared" si="1"/>
        <v>0</v>
      </c>
      <c r="DA34" s="129"/>
      <c r="DB34" s="234"/>
      <c r="DC34" s="235"/>
      <c r="DD34" s="355"/>
    </row>
    <row r="35" spans="1:108" ht="27.75" customHeight="1">
      <c r="A35" s="230" t="s">
        <v>161</v>
      </c>
      <c r="B35" s="59" t="s">
        <v>60</v>
      </c>
      <c r="C35" s="153"/>
      <c r="D35" s="154"/>
      <c r="E35" s="154"/>
      <c r="F35" s="154"/>
      <c r="G35" s="154"/>
      <c r="H35" s="8">
        <f>SUM(C35*5)</f>
        <v>0</v>
      </c>
      <c r="I35" s="154"/>
      <c r="J35" s="154"/>
      <c r="K35" s="154"/>
      <c r="L35" s="154"/>
      <c r="M35" s="154"/>
      <c r="N35" s="8">
        <f>SUM(I35*5)</f>
        <v>0</v>
      </c>
      <c r="O35" s="154"/>
      <c r="P35" s="154"/>
      <c r="Q35" s="154"/>
      <c r="R35" s="8">
        <f>SUM(O35*5)</f>
        <v>0</v>
      </c>
      <c r="S35" s="154"/>
      <c r="T35" s="154"/>
      <c r="U35" s="10">
        <f>SUM(S35*10)</f>
        <v>0</v>
      </c>
      <c r="V35" s="153"/>
      <c r="W35" s="154"/>
      <c r="X35" s="8">
        <f>SUM(V35*10)</f>
        <v>0</v>
      </c>
      <c r="Y35" s="154"/>
      <c r="Z35" s="154"/>
      <c r="AA35" s="8">
        <f>SUM(Y35*10)</f>
        <v>0</v>
      </c>
      <c r="AB35" s="8"/>
      <c r="AC35" s="10">
        <f>SUM(AB35*15)</f>
        <v>0</v>
      </c>
      <c r="AD35" s="11"/>
      <c r="AE35" s="12">
        <f>IF(AD35="A1",30,IF(AD35="A2",25,""))</f>
      </c>
      <c r="AF35" s="13">
        <f>IF(AD35="","",AD35)</f>
      </c>
      <c r="AG35" s="14"/>
      <c r="AH35" s="13">
        <f>IF(AF35="","",AF35)</f>
      </c>
      <c r="AI35" s="14"/>
      <c r="AJ35" s="13">
        <f>IF(AH35="","",AH35)</f>
      </c>
      <c r="AK35" s="15"/>
      <c r="AL35" s="16">
        <f>SUM(H35,N35,R35,U35,X35,AA35,AC35,AE35)</f>
        <v>0</v>
      </c>
      <c r="AM35" s="228">
        <f>SUM(AL35,AL36)</f>
        <v>0</v>
      </c>
      <c r="AN35" s="230" t="s">
        <v>161</v>
      </c>
      <c r="AO35" s="59" t="s">
        <v>61</v>
      </c>
      <c r="AP35" s="18"/>
      <c r="AQ35" s="8"/>
      <c r="AR35" s="8"/>
      <c r="AS35" s="8">
        <f>SUM(AP35:AR35)</f>
        <v>0</v>
      </c>
      <c r="AT35" s="8"/>
      <c r="AU35" s="8"/>
      <c r="AV35" s="8"/>
      <c r="AW35" s="8">
        <f>SUM(AT35:AV35)</f>
        <v>0</v>
      </c>
      <c r="AX35" s="8"/>
      <c r="AY35" s="8"/>
      <c r="AZ35" s="8"/>
      <c r="BA35" s="8">
        <f>SUM(AX35:AZ35)*3</f>
        <v>0</v>
      </c>
      <c r="BB35" s="27"/>
      <c r="BC35" s="14"/>
      <c r="BD35" s="28"/>
      <c r="BE35" s="8">
        <f>SUM(BB35*2+BD35*2)</f>
        <v>0</v>
      </c>
      <c r="BF35" s="8">
        <v>1</v>
      </c>
      <c r="BG35" s="14"/>
      <c r="BH35" s="8">
        <v>1</v>
      </c>
      <c r="BI35" s="8">
        <f>SUM(BF35*2+BH35*2)</f>
        <v>4</v>
      </c>
      <c r="BJ35" s="149"/>
      <c r="BK35" s="150"/>
      <c r="BL35" s="151"/>
      <c r="BM35" s="152"/>
      <c r="BN35" s="149"/>
      <c r="BO35" s="150"/>
      <c r="BP35" s="10">
        <f>SUM(BJ35*2.5+BN35*2.5)</f>
        <v>0</v>
      </c>
      <c r="BQ35" s="60">
        <f t="shared" si="0"/>
        <v>4</v>
      </c>
      <c r="BR35" s="129">
        <f>SUM(BQ35,BQ36)</f>
        <v>7</v>
      </c>
      <c r="BS35" s="220">
        <f>SUM(AM35,BR35)</f>
        <v>7</v>
      </c>
      <c r="BT35" s="230" t="s">
        <v>161</v>
      </c>
      <c r="BU35" s="59" t="s">
        <v>61</v>
      </c>
      <c r="BV35" s="21"/>
      <c r="BW35" s="12">
        <f>SUM(BV35*25)</f>
        <v>0</v>
      </c>
      <c r="BX35" s="12"/>
      <c r="BY35" s="25">
        <f>SUM(BX35*6)</f>
        <v>0</v>
      </c>
      <c r="BZ35" s="21"/>
      <c r="CA35" s="12"/>
      <c r="CB35" s="12"/>
      <c r="CC35" s="12"/>
      <c r="CD35" s="12"/>
      <c r="CE35" s="12">
        <f>SUM(BZ35*3+CA35*6+CB35*10+CC35*15+CD35*20)</f>
        <v>0</v>
      </c>
      <c r="CF35" s="12"/>
      <c r="CG35" s="12"/>
      <c r="CH35" s="12"/>
      <c r="CI35" s="12"/>
      <c r="CJ35" s="12"/>
      <c r="CK35" s="12">
        <f>SUM(CF35*3+CG35*6+CH35*10+CI35*15+CJ35*20)</f>
        <v>0</v>
      </c>
      <c r="CL35" s="12"/>
      <c r="CM35" s="12"/>
      <c r="CN35" s="12"/>
      <c r="CO35" s="12"/>
      <c r="CP35" s="12"/>
      <c r="CQ35" s="25">
        <f>SUM(CL35*5+CM35*9+CN35*13+CO35*15+CP35*20)</f>
        <v>0</v>
      </c>
      <c r="CR35" s="18"/>
      <c r="CS35" s="8"/>
      <c r="CT35" s="8"/>
      <c r="CU35" s="8"/>
      <c r="CV35" s="8"/>
      <c r="CW35" s="8"/>
      <c r="CX35" s="8"/>
      <c r="CY35" s="10"/>
      <c r="CZ35" s="23">
        <f t="shared" si="1"/>
        <v>0</v>
      </c>
      <c r="DA35" s="129">
        <f>SUM(CZ35,CZ36)</f>
        <v>0</v>
      </c>
      <c r="DB35" s="224">
        <f>SUM(DA35)</f>
        <v>0</v>
      </c>
      <c r="DC35" s="230" t="s">
        <v>161</v>
      </c>
      <c r="DD35" s="355">
        <f>SUM(BS35,DB35)</f>
        <v>7</v>
      </c>
    </row>
    <row r="36" spans="1:108" ht="27.75" customHeight="1">
      <c r="A36" s="235"/>
      <c r="B36" s="59" t="s">
        <v>62</v>
      </c>
      <c r="C36" s="18"/>
      <c r="D36" s="8"/>
      <c r="E36" s="8"/>
      <c r="F36" s="8"/>
      <c r="G36" s="8"/>
      <c r="H36" s="12">
        <f>IF(C36=0,0,IF(C36&gt;15,1,32-C36*2))+IF(D36=0,0,IF(D36&gt;15,1,32-D36*2))+IF(E36=0,0,IF(E36&gt;15,1,32-E36*2))+IF(F36=0,0,IF(F36&gt;15,1,32-F36*2))+IF(G36=0,0,IF(G36&gt;15,1,32-G36*2))</f>
        <v>0</v>
      </c>
      <c r="I36" s="8"/>
      <c r="J36" s="8"/>
      <c r="K36" s="8"/>
      <c r="L36" s="8"/>
      <c r="M36" s="8"/>
      <c r="N36" s="12">
        <f>IF(I36=0,0,IF(I36&gt;15,1,32-I36*2))+IF(J36=0,0,IF(J36&gt;15,1,32-J36*2))+IF(K36=0,0,IF(K36&gt;15,1,32-K36*2))+IF(L36=0,0,IF(L36&gt;15,1,32-L36*2))+IF(M36=0,0,IF(M36&gt;15,1,32-M36*2))</f>
        <v>0</v>
      </c>
      <c r="O36" s="8"/>
      <c r="P36" s="8"/>
      <c r="Q36" s="8"/>
      <c r="R36" s="12">
        <f>IF(O36=0,0,IF(O36&gt;15,1,32-O36*2))+IF(P36=0,0,IF(P36&gt;15,1,32-P36*2))+IF(Q36=0,0,IF(Q36&gt;15,1,32-Q36*2))</f>
        <v>0</v>
      </c>
      <c r="S36" s="8"/>
      <c r="T36" s="8"/>
      <c r="U36" s="25">
        <f>IF(S36=0,0,IF(S36&gt;20,1,42-S36*2))+IF(T36=0,0,IF(T36&gt;20,1,42-T36*2))</f>
        <v>0</v>
      </c>
      <c r="V36" s="18"/>
      <c r="W36" s="8"/>
      <c r="X36" s="12">
        <f>IF(V36=0,0,IF(V36&gt;5,1,18-V36*3))+IF(W36=0,0,IF(W36&gt;5,1,18-W36*3))</f>
        <v>0</v>
      </c>
      <c r="Y36" s="8"/>
      <c r="Z36" s="8"/>
      <c r="AA36" s="12">
        <f>IF(Y36=0,0,IF(Y36&gt;5,1,18-Y36*3))+IF(Z36=0,0,IF(Z36&gt;5,1,18-Z36*3))</f>
        <v>0</v>
      </c>
      <c r="AB36" s="8"/>
      <c r="AC36" s="25">
        <f>IF(AB36=0,0,IF(AB36&gt;10,1,33-AB36*3))</f>
        <v>0</v>
      </c>
      <c r="AD36" s="18"/>
      <c r="AE36" s="12">
        <f>IF(AD36=0,0,IF(AD36&gt;10,1,IF(AD35="A1",33-AD36*3,22-AD36*2)))</f>
        <v>0</v>
      </c>
      <c r="AF36" s="8"/>
      <c r="AG36" s="12">
        <f>IF(AF36=0,0,IF(AF36&gt;10,1,IF(AF35="A1",33-AF36*3,22-AF36*2)))</f>
        <v>0</v>
      </c>
      <c r="AH36" s="8"/>
      <c r="AI36" s="12">
        <f>IF(AH36=0,0,IF(AH36&gt;10,1,IF(AH35="A1",33-AH36*3,22-AH36*2)))</f>
        <v>0</v>
      </c>
      <c r="AJ36" s="8"/>
      <c r="AK36" s="22">
        <f>IF(AJ36=0,0,IF(AJ36&gt;10,1,IF(AJ35="A1",33-AJ36*3,22-AJ36*2)))</f>
        <v>0</v>
      </c>
      <c r="AL36" s="16">
        <f>SUM(H36,N36,R36,U36,X36,AA36,AC36,AE36,AG36,AI36,AK36)</f>
        <v>0</v>
      </c>
      <c r="AM36" s="228"/>
      <c r="AN36" s="235"/>
      <c r="AO36" s="59" t="s">
        <v>62</v>
      </c>
      <c r="AP36" s="18"/>
      <c r="AQ36" s="8"/>
      <c r="AR36" s="8"/>
      <c r="AS36" s="12">
        <f>IF(AP36=0,0,IF(AP36&gt;5,AP36,6-AP36*1))+IF(AQ36=0,0,IF(AQ36&gt;5,AQ36,6-AQ36*1))+IF(AR36=0,0,IF(AR36&gt;5,AR36,6-AR36*1))</f>
        <v>0</v>
      </c>
      <c r="AT36" s="12"/>
      <c r="AU36" s="12"/>
      <c r="AV36" s="12"/>
      <c r="AW36" s="12">
        <f>IF(AT36=0,0,IF(AT36&gt;5,AT36,6-AT36*1))+IF(AU36=0,0,IF(AU36&gt;5,AU36,6-AU36*1))+IF(AV36=0,0,IF(AV36&gt;5,AV36,6-AV36*1))</f>
        <v>0</v>
      </c>
      <c r="AX36" s="8"/>
      <c r="AY36" s="8"/>
      <c r="AZ36" s="8"/>
      <c r="BA36" s="12">
        <f>IF(AX36=0,0,IF(AX36&gt;10,AX36,11-AX36*1))+IF(AY36=0,0,IF(AY36&gt;10,AY36,11-AY36*1))+IF(AZ36=0,0,IF(AZ36&gt;10,AZ36,11-AZ36*1))</f>
        <v>0</v>
      </c>
      <c r="BB36" s="27"/>
      <c r="BC36" s="28"/>
      <c r="BD36" s="28"/>
      <c r="BE36" s="8">
        <f>SUM(BB36*5+BC36*3+BD36*1)</f>
        <v>0</v>
      </c>
      <c r="BF36" s="8"/>
      <c r="BG36" s="28">
        <v>1</v>
      </c>
      <c r="BH36" s="8"/>
      <c r="BI36" s="8">
        <f>SUM(BF36*5+BG36*3+BH36*1)</f>
        <v>3</v>
      </c>
      <c r="BJ36" s="8"/>
      <c r="BK36" s="8"/>
      <c r="BL36" s="28"/>
      <c r="BM36" s="28"/>
      <c r="BN36" s="8"/>
      <c r="BO36" s="9"/>
      <c r="BP36" s="10">
        <f>SUM(BJ36*15+BK36*13+BL36*11+BM36*9+BN36*7+BO36*5)</f>
        <v>0</v>
      </c>
      <c r="BQ36" s="60">
        <f t="shared" si="0"/>
        <v>3</v>
      </c>
      <c r="BR36" s="129"/>
      <c r="BS36" s="240"/>
      <c r="BT36" s="235"/>
      <c r="BU36" s="59" t="s">
        <v>62</v>
      </c>
      <c r="BV36" s="21"/>
      <c r="BW36" s="12">
        <f>IF(BV36=0,0,IF(BV36&gt;10,1,44-BV36*4))</f>
        <v>0</v>
      </c>
      <c r="BX36" s="12"/>
      <c r="BY36" s="25">
        <f>IF(BX36=0,0,IF(BX36=6,1,IF(BX36&gt;6,BX36,12-BX36*2)))</f>
        <v>0</v>
      </c>
      <c r="BZ36" s="21"/>
      <c r="CA36" s="12"/>
      <c r="CB36" s="12"/>
      <c r="CC36" s="12"/>
      <c r="CD36" s="12"/>
      <c r="CE36" s="12">
        <f>IF(BZ36=0,0,IF(BZ36&gt;5,BZ36,6-BZ36*1))+IF(CA36=0,0,IF(CA36&gt;5,CA36,12-CA36*2))+IF(CB36=0,0,IF(CB36&gt;5,CB36,18-CB36*3))+IF(CC36=0,0,IF(CC36&gt;5,CC36,24-CC36*4))+IF(CD36=0,0,IF(CD36&gt;5,CD36,24-CD36*4))</f>
        <v>0</v>
      </c>
      <c r="CF36" s="12"/>
      <c r="CG36" s="12"/>
      <c r="CH36" s="12"/>
      <c r="CI36" s="12"/>
      <c r="CJ36" s="12"/>
      <c r="CK36" s="12">
        <f>IF(CF36=0,0,IF(CF36&gt;5,CF36,6-CF36*1))+IF(CG36=0,0,IF(CG36&gt;5,CG36,12-CG36*2))+IF(CH36=0,0,IF(CH36&gt;5,CH36,18-CH36*3))+IF(CI36=0,0,IF(CI36&gt;5,CI36,24-CI36*4))+IF(CJ36=0,0,IF(CJ36&gt;5,CJ36,24-CJ36*4))</f>
        <v>0</v>
      </c>
      <c r="CL36" s="12"/>
      <c r="CM36" s="12"/>
      <c r="CN36" s="12"/>
      <c r="CO36" s="12"/>
      <c r="CP36" s="12"/>
      <c r="CQ36" s="25">
        <f>IF(CL36=0,0,IF(CL36&gt;10,CL36,11-CL36*1))+IF(CM36=0,0,IF(CM36&gt;10,CM36,22-CM36*2))+IF(CN36=0,0,IF(CN36&gt;10,CN36,33-CN36*3))+IF(CO36=0,0,IF(CO36&gt;8,CO36,28-CO36*3))+IF(CP36=0,0,IF(CP36&gt;6,CP36,35-CP36*5))</f>
        <v>0</v>
      </c>
      <c r="CR36" s="18"/>
      <c r="CS36" s="8"/>
      <c r="CT36" s="8"/>
      <c r="CU36" s="8"/>
      <c r="CV36" s="8"/>
      <c r="CW36" s="8"/>
      <c r="CX36" s="8"/>
      <c r="CY36" s="10"/>
      <c r="CZ36" s="23">
        <f t="shared" si="1"/>
        <v>0</v>
      </c>
      <c r="DA36" s="129"/>
      <c r="DB36" s="234"/>
      <c r="DC36" s="235"/>
      <c r="DD36" s="355"/>
    </row>
    <row r="37" spans="1:108" ht="27.75" customHeight="1">
      <c r="A37" s="230" t="s">
        <v>175</v>
      </c>
      <c r="B37" s="59" t="s">
        <v>60</v>
      </c>
      <c r="C37" s="236">
        <v>1</v>
      </c>
      <c r="D37" s="237"/>
      <c r="E37" s="237"/>
      <c r="F37" s="237"/>
      <c r="G37" s="150"/>
      <c r="H37" s="8">
        <f>SUM(C37*5)</f>
        <v>5</v>
      </c>
      <c r="I37" s="149">
        <v>1</v>
      </c>
      <c r="J37" s="237"/>
      <c r="K37" s="237"/>
      <c r="L37" s="237"/>
      <c r="M37" s="150"/>
      <c r="N37" s="8">
        <f>SUM(I37*5)</f>
        <v>5</v>
      </c>
      <c r="O37" s="149"/>
      <c r="P37" s="237"/>
      <c r="Q37" s="150"/>
      <c r="R37" s="8">
        <f>SUM(O37*5)</f>
        <v>0</v>
      </c>
      <c r="S37" s="149"/>
      <c r="T37" s="150"/>
      <c r="U37" s="10">
        <f>SUM(S37*10)</f>
        <v>0</v>
      </c>
      <c r="V37" s="236"/>
      <c r="W37" s="150"/>
      <c r="X37" s="8">
        <f>SUM(V37*10)</f>
        <v>0</v>
      </c>
      <c r="Y37" s="149"/>
      <c r="Z37" s="150"/>
      <c r="AA37" s="8">
        <f>SUM(Y37*10)</f>
        <v>0</v>
      </c>
      <c r="AB37" s="8"/>
      <c r="AC37" s="10">
        <f>SUM(AB37*15)</f>
        <v>0</v>
      </c>
      <c r="AD37" s="11"/>
      <c r="AE37" s="12">
        <f>IF(AD37="A1",30,IF(AD37="A2",25,""))</f>
      </c>
      <c r="AF37" s="13">
        <f>IF(AD37="","",AD37)</f>
      </c>
      <c r="AG37" s="14"/>
      <c r="AH37" s="13">
        <f>IF(AF37="","",AF37)</f>
      </c>
      <c r="AI37" s="14"/>
      <c r="AJ37" s="13">
        <f>IF(AH37="","",AH37)</f>
      </c>
      <c r="AK37" s="15"/>
      <c r="AL37" s="16">
        <f>SUM(H37,N37,R37,U37,X37,AA37,AC37,AE37)</f>
        <v>10</v>
      </c>
      <c r="AM37" s="238">
        <f>SUM(AL37,AL38)</f>
        <v>12</v>
      </c>
      <c r="AN37" s="230" t="s">
        <v>175</v>
      </c>
      <c r="AO37" s="59" t="s">
        <v>61</v>
      </c>
      <c r="AP37" s="18">
        <v>4</v>
      </c>
      <c r="AQ37" s="8">
        <v>1</v>
      </c>
      <c r="AR37" s="8">
        <v>2</v>
      </c>
      <c r="AS37" s="8">
        <f>SUM(AP37:AR37)</f>
        <v>7</v>
      </c>
      <c r="AT37" s="8">
        <v>4</v>
      </c>
      <c r="AU37" s="8">
        <v>1</v>
      </c>
      <c r="AV37" s="8">
        <v>2</v>
      </c>
      <c r="AW37" s="8">
        <f>SUM(AT37:AV37)</f>
        <v>7</v>
      </c>
      <c r="AX37" s="8"/>
      <c r="AY37" s="8"/>
      <c r="AZ37" s="8"/>
      <c r="BA37" s="8">
        <f>SUM(AX37:AZ37)*3</f>
        <v>0</v>
      </c>
      <c r="BB37" s="27"/>
      <c r="BC37" s="14"/>
      <c r="BD37" s="28"/>
      <c r="BE37" s="8">
        <f>SUM(BB37*2+BD37*2)</f>
        <v>0</v>
      </c>
      <c r="BF37" s="8"/>
      <c r="BG37" s="14"/>
      <c r="BH37" s="8"/>
      <c r="BI37" s="8">
        <f>SUM(BF37*2+BH37*2)</f>
        <v>0</v>
      </c>
      <c r="BJ37" s="149"/>
      <c r="BK37" s="150"/>
      <c r="BL37" s="151"/>
      <c r="BM37" s="152"/>
      <c r="BN37" s="149"/>
      <c r="BO37" s="150"/>
      <c r="BP37" s="10">
        <f>SUM(BJ37*2.5+BN37*2.5)</f>
        <v>0</v>
      </c>
      <c r="BQ37" s="60">
        <f t="shared" si="0"/>
        <v>14</v>
      </c>
      <c r="BR37" s="232">
        <f>SUM(BQ37,BQ38)</f>
        <v>28</v>
      </c>
      <c r="BS37" s="224">
        <f>SUM(AM37,BR37)</f>
        <v>40</v>
      </c>
      <c r="BT37" s="230" t="s">
        <v>175</v>
      </c>
      <c r="BU37" s="59" t="s">
        <v>61</v>
      </c>
      <c r="BV37" s="21"/>
      <c r="BW37" s="12">
        <f>SUM(BV37*25)</f>
        <v>0</v>
      </c>
      <c r="BX37" s="12"/>
      <c r="BY37" s="25">
        <f>SUM(BX37*6)</f>
        <v>0</v>
      </c>
      <c r="BZ37" s="21"/>
      <c r="CA37" s="12"/>
      <c r="CB37" s="12"/>
      <c r="CC37" s="12"/>
      <c r="CD37" s="12"/>
      <c r="CE37" s="12">
        <f>SUM(BZ37*3+CA37*6+CB37*10+CC37*15+CD37*20)</f>
        <v>0</v>
      </c>
      <c r="CF37" s="12"/>
      <c r="CG37" s="12"/>
      <c r="CH37" s="12"/>
      <c r="CI37" s="12"/>
      <c r="CJ37" s="12"/>
      <c r="CK37" s="12">
        <f>SUM(CF37*3+CG37*6+CH37*10+CI37*15+CJ37*20)</f>
        <v>0</v>
      </c>
      <c r="CL37" s="12"/>
      <c r="CM37" s="12"/>
      <c r="CN37" s="12"/>
      <c r="CO37" s="12"/>
      <c r="CP37" s="12"/>
      <c r="CQ37" s="25">
        <f>SUM(CL37*5+CM37*9+CN37*13+CO37*15+CP37*20)</f>
        <v>0</v>
      </c>
      <c r="CR37" s="18"/>
      <c r="CS37" s="8"/>
      <c r="CT37" s="8"/>
      <c r="CU37" s="8"/>
      <c r="CV37" s="8"/>
      <c r="CW37" s="8"/>
      <c r="CX37" s="8"/>
      <c r="CY37" s="10"/>
      <c r="CZ37" s="23">
        <f t="shared" si="1"/>
        <v>0</v>
      </c>
      <c r="DA37" s="232">
        <f>SUM(CZ37,CZ38)</f>
        <v>0</v>
      </c>
      <c r="DB37" s="224">
        <f>SUM(DA37)</f>
        <v>0</v>
      </c>
      <c r="DC37" s="230" t="s">
        <v>175</v>
      </c>
      <c r="DD37" s="241">
        <f>SUM(BS37,DB37)</f>
        <v>40</v>
      </c>
    </row>
    <row r="38" spans="1:108" ht="27.75" customHeight="1">
      <c r="A38" s="235"/>
      <c r="B38" s="59" t="s">
        <v>62</v>
      </c>
      <c r="C38" s="18">
        <v>24</v>
      </c>
      <c r="D38" s="8"/>
      <c r="E38" s="8"/>
      <c r="F38" s="8"/>
      <c r="G38" s="8"/>
      <c r="H38" s="12">
        <f>IF(C38=0,0,IF(C38&gt;15,1,32-C38*2))+IF(D38=0,0,IF(D38&gt;15,1,32-D38*2))+IF(E38=0,0,IF(E38&gt;15,1,32-E38*2))+IF(F38=0,0,IF(F38&gt;15,1,32-F38*2))+IF(G38=0,0,IF(G38&gt;15,1,32-G38*2))</f>
        <v>1</v>
      </c>
      <c r="I38" s="8">
        <v>21</v>
      </c>
      <c r="J38" s="8"/>
      <c r="K38" s="8"/>
      <c r="L38" s="8"/>
      <c r="M38" s="8"/>
      <c r="N38" s="12">
        <f>IF(I38=0,0,IF(I38&gt;15,1,32-I38*2))+IF(J38=0,0,IF(J38&gt;15,1,32-J38*2))+IF(K38=0,0,IF(K38&gt;15,1,32-K38*2))+IF(L38=0,0,IF(L38&gt;15,1,32-L38*2))+IF(M38=0,0,IF(M38&gt;15,1,32-M38*2))</f>
        <v>1</v>
      </c>
      <c r="O38" s="8"/>
      <c r="P38" s="8"/>
      <c r="Q38" s="8"/>
      <c r="R38" s="12">
        <f>IF(O38=0,0,IF(O38&gt;15,1,32-O38*2))+IF(P38=0,0,IF(P38&gt;15,1,32-P38*2))+IF(Q38=0,0,IF(Q38&gt;15,1,32-Q38*2))</f>
        <v>0</v>
      </c>
      <c r="S38" s="8"/>
      <c r="T38" s="8"/>
      <c r="U38" s="25">
        <f>IF(S38=0,0,IF(S38&gt;20,1,42-S38*2))+IF(T38=0,0,IF(T38&gt;20,1,42-T38*2))</f>
        <v>0</v>
      </c>
      <c r="V38" s="18"/>
      <c r="W38" s="8"/>
      <c r="X38" s="12">
        <f>IF(V38=0,0,IF(V38&gt;5,1,18-V38*3))+IF(W38=0,0,IF(W38&gt;5,1,18-W38*3))</f>
        <v>0</v>
      </c>
      <c r="Y38" s="8"/>
      <c r="Z38" s="8"/>
      <c r="AA38" s="12">
        <f>IF(Y38=0,0,IF(Y38&gt;5,1,18-Y38*3))+IF(Z38=0,0,IF(Z38&gt;5,1,18-Z38*3))</f>
        <v>0</v>
      </c>
      <c r="AB38" s="8"/>
      <c r="AC38" s="25">
        <f>IF(AB38=0,0,IF(AB38&gt;10,1,33-AB38*3))</f>
        <v>0</v>
      </c>
      <c r="AD38" s="18"/>
      <c r="AE38" s="12">
        <f>IF(AD38=0,0,IF(AD38&gt;10,1,IF(AD37="A1",33-AD38*3,22-AD38*2)))</f>
        <v>0</v>
      </c>
      <c r="AF38" s="8"/>
      <c r="AG38" s="12">
        <f>IF(AF38=0,0,IF(AF38&gt;10,1,IF(AF37="A1",33-AF38*3,22-AF38*2)))</f>
        <v>0</v>
      </c>
      <c r="AH38" s="8"/>
      <c r="AI38" s="12">
        <f>IF(AH38=0,0,IF(AH38&gt;10,1,IF(AH37="A1",33-AH38*3,22-AH38*2)))</f>
        <v>0</v>
      </c>
      <c r="AJ38" s="8"/>
      <c r="AK38" s="22">
        <f>IF(AJ38=0,0,IF(AJ38&gt;10,1,IF(AJ37="A1",33-AJ38*3,22-AJ38*2)))</f>
        <v>0</v>
      </c>
      <c r="AL38" s="16">
        <f>SUM(H38,N38,R38,U38,X38,AA38,AC38,AE38,AG38,AI38,AK38)</f>
        <v>2</v>
      </c>
      <c r="AM38" s="239"/>
      <c r="AN38" s="235"/>
      <c r="AO38" s="59" t="s">
        <v>62</v>
      </c>
      <c r="AP38" s="18">
        <v>2</v>
      </c>
      <c r="AQ38" s="8">
        <v>5</v>
      </c>
      <c r="AR38" s="8">
        <v>4</v>
      </c>
      <c r="AS38" s="12">
        <f>IF(AP38=0,0,IF(AP38&gt;5,AP38,6-AP38*1))+IF(AQ38=0,0,IF(AQ38&gt;5,AQ38,6-AQ38*1))+IF(AR38=0,0,IF(AR38&gt;5,AR38,6-AR38*1))</f>
        <v>7</v>
      </c>
      <c r="AT38" s="12">
        <v>2</v>
      </c>
      <c r="AU38" s="12">
        <v>5</v>
      </c>
      <c r="AV38" s="12">
        <v>4</v>
      </c>
      <c r="AW38" s="12">
        <f>IF(AT38=0,0,IF(AT38&gt;5,AT38,6-AT38*1))+IF(AU38=0,0,IF(AU38&gt;5,AU38,6-AU38*1))+IF(AV38=0,0,IF(AV38&gt;5,AV38,6-AV38*1))</f>
        <v>7</v>
      </c>
      <c r="AX38" s="8"/>
      <c r="AY38" s="8"/>
      <c r="AZ38" s="8"/>
      <c r="BA38" s="12">
        <f>IF(AX38=0,0,IF(AX38&gt;10,AX38,11-AX38*1))+IF(AY38=0,0,IF(AY38&gt;10,AY38,11-AY38*1))+IF(AZ38=0,0,IF(AZ38&gt;10,AZ38,11-AZ38*1))</f>
        <v>0</v>
      </c>
      <c r="BB38" s="27"/>
      <c r="BC38" s="28"/>
      <c r="BD38" s="28"/>
      <c r="BE38" s="8">
        <f>SUM(BB38*5+BC38*3+BD38*1)</f>
        <v>0</v>
      </c>
      <c r="BF38" s="8"/>
      <c r="BG38" s="28"/>
      <c r="BH38" s="8"/>
      <c r="BI38" s="8">
        <f>SUM(BF38*5+BG38*3+BH38*1)</f>
        <v>0</v>
      </c>
      <c r="BJ38" s="8"/>
      <c r="BK38" s="8"/>
      <c r="BL38" s="28"/>
      <c r="BM38" s="28"/>
      <c r="BN38" s="8"/>
      <c r="BO38" s="9"/>
      <c r="BP38" s="10">
        <f>SUM(BJ38*15+BK38*13+BL38*11+BM38*9+BN38*7+BO38*5)</f>
        <v>0</v>
      </c>
      <c r="BQ38" s="60">
        <f t="shared" si="0"/>
        <v>14</v>
      </c>
      <c r="BR38" s="233"/>
      <c r="BS38" s="234"/>
      <c r="BT38" s="235"/>
      <c r="BU38" s="59" t="s">
        <v>62</v>
      </c>
      <c r="BV38" s="21"/>
      <c r="BW38" s="12">
        <f>IF(BV38=0,0,IF(BV38&gt;10,1,44-BV38*4))</f>
        <v>0</v>
      </c>
      <c r="BX38" s="12"/>
      <c r="BY38" s="25">
        <f>IF(BX38=0,0,IF(BX38=6,1,IF(BX38&gt;6,BX38,12-BX38*2)))</f>
        <v>0</v>
      </c>
      <c r="BZ38" s="21"/>
      <c r="CA38" s="12"/>
      <c r="CB38" s="12"/>
      <c r="CC38" s="12"/>
      <c r="CD38" s="12"/>
      <c r="CE38" s="12">
        <f>IF(BZ38=0,0,IF(BZ38&gt;5,BZ38,6-BZ38*1))+IF(CA38=0,0,IF(CA38&gt;5,CA38,12-CA38*2))+IF(CB38=0,0,IF(CB38&gt;5,CB38,18-CB38*3))+IF(CC38=0,0,IF(CC38&gt;5,CC38,24-CC38*4))+IF(CD38=0,0,IF(CD38&gt;5,CD38,24-CD38*4))</f>
        <v>0</v>
      </c>
      <c r="CF38" s="12"/>
      <c r="CG38" s="12"/>
      <c r="CH38" s="12"/>
      <c r="CI38" s="12"/>
      <c r="CJ38" s="12"/>
      <c r="CK38" s="12">
        <f>IF(CF38=0,0,IF(CF38&gt;5,CF38,6-CF38*1))+IF(CG38=0,0,IF(CG38&gt;5,CG38,12-CG38*2))+IF(CH38=0,0,IF(CH38&gt;5,CH38,18-CH38*3))+IF(CI38=0,0,IF(CI38&gt;5,CI38,24-CI38*4))+IF(CJ38=0,0,IF(CJ38&gt;5,CJ38,24-CJ38*4))</f>
        <v>0</v>
      </c>
      <c r="CL38" s="12"/>
      <c r="CM38" s="12"/>
      <c r="CN38" s="12"/>
      <c r="CO38" s="12"/>
      <c r="CP38" s="12"/>
      <c r="CQ38" s="25">
        <f>IF(CL38=0,0,IF(CL38&gt;10,CL38,11-CL38*1))+IF(CM38=0,0,IF(CM38&gt;10,CM38,22-CM38*2))+IF(CN38=0,0,IF(CN38&gt;10,CN38,33-CN38*3))+IF(CO38=0,0,IF(CO38&gt;8,CO38,28-CO38*3))+IF(CP38=0,0,IF(CP38&gt;6,CP38,35-CP38*5))</f>
        <v>0</v>
      </c>
      <c r="CR38" s="18"/>
      <c r="CS38" s="8"/>
      <c r="CT38" s="8"/>
      <c r="CU38" s="8"/>
      <c r="CV38" s="8"/>
      <c r="CW38" s="8"/>
      <c r="CX38" s="8"/>
      <c r="CY38" s="10"/>
      <c r="CZ38" s="23">
        <f t="shared" si="1"/>
        <v>0</v>
      </c>
      <c r="DA38" s="233"/>
      <c r="DB38" s="234"/>
      <c r="DC38" s="235"/>
      <c r="DD38" s="242"/>
    </row>
    <row r="39" spans="1:108" ht="27.75" customHeight="1">
      <c r="A39" s="230"/>
      <c r="B39" s="59" t="s">
        <v>60</v>
      </c>
      <c r="C39" s="153"/>
      <c r="D39" s="154"/>
      <c r="E39" s="154"/>
      <c r="F39" s="154"/>
      <c r="G39" s="154"/>
      <c r="H39" s="8">
        <f>SUM(C39*5)</f>
        <v>0</v>
      </c>
      <c r="I39" s="154"/>
      <c r="J39" s="154"/>
      <c r="K39" s="154"/>
      <c r="L39" s="154"/>
      <c r="M39" s="154"/>
      <c r="N39" s="8">
        <f>SUM(I39*5)</f>
        <v>0</v>
      </c>
      <c r="O39" s="154"/>
      <c r="P39" s="154"/>
      <c r="Q39" s="154"/>
      <c r="R39" s="8">
        <f>SUM(O39*5)</f>
        <v>0</v>
      </c>
      <c r="S39" s="154"/>
      <c r="T39" s="154"/>
      <c r="U39" s="10">
        <f>SUM(S39*10)</f>
        <v>0</v>
      </c>
      <c r="V39" s="153"/>
      <c r="W39" s="154"/>
      <c r="X39" s="8">
        <f>SUM(V39*10)</f>
        <v>0</v>
      </c>
      <c r="Y39" s="154"/>
      <c r="Z39" s="154"/>
      <c r="AA39" s="8">
        <f>SUM(Y39*10)</f>
        <v>0</v>
      </c>
      <c r="AB39" s="8"/>
      <c r="AC39" s="10">
        <f>SUM(AB39*15)</f>
        <v>0</v>
      </c>
      <c r="AD39" s="11"/>
      <c r="AE39" s="12">
        <f>IF(AD39="A1",30,IF(AD39="A2",25,""))</f>
      </c>
      <c r="AF39" s="13">
        <f>IF(AD39="","",AD39)</f>
      </c>
      <c r="AG39" s="14"/>
      <c r="AH39" s="13">
        <f>IF(AF39="","",AF39)</f>
      </c>
      <c r="AI39" s="14"/>
      <c r="AJ39" s="13">
        <f>IF(AH39="","",AH39)</f>
      </c>
      <c r="AK39" s="15"/>
      <c r="AL39" s="16">
        <f>SUM(H39,N39,R39,U39,X39,AA39,AC39,AE39)</f>
        <v>0</v>
      </c>
      <c r="AM39" s="228">
        <f>SUM(AL39,AL40)</f>
        <v>0</v>
      </c>
      <c r="AN39" s="230"/>
      <c r="AO39" s="59" t="s">
        <v>61</v>
      </c>
      <c r="AP39" s="18"/>
      <c r="AQ39" s="8"/>
      <c r="AR39" s="8"/>
      <c r="AS39" s="8">
        <f>SUM(AP39:AR39)</f>
        <v>0</v>
      </c>
      <c r="AT39" s="8"/>
      <c r="AU39" s="8"/>
      <c r="AV39" s="8"/>
      <c r="AW39" s="8">
        <f>SUM(AT39:AV39)</f>
        <v>0</v>
      </c>
      <c r="AX39" s="8"/>
      <c r="AY39" s="8"/>
      <c r="AZ39" s="8"/>
      <c r="BA39" s="8">
        <f>SUM(AX39:AZ39)*3</f>
        <v>0</v>
      </c>
      <c r="BB39" s="27"/>
      <c r="BC39" s="14"/>
      <c r="BD39" s="28"/>
      <c r="BE39" s="8">
        <f>SUM(BB39*2+BD39*2)</f>
        <v>0</v>
      </c>
      <c r="BF39" s="8"/>
      <c r="BG39" s="14"/>
      <c r="BH39" s="8"/>
      <c r="BI39" s="8">
        <f>SUM(BF39*2+BH39*2)</f>
        <v>0</v>
      </c>
      <c r="BJ39" s="149"/>
      <c r="BK39" s="150"/>
      <c r="BL39" s="151"/>
      <c r="BM39" s="152"/>
      <c r="BN39" s="149"/>
      <c r="BO39" s="150"/>
      <c r="BP39" s="10">
        <f>SUM(BJ39*2.5+BN39*2.5)</f>
        <v>0</v>
      </c>
      <c r="BQ39" s="60">
        <f>SUM(AS39,AW39,BA39,BE39,BI39,BP39)</f>
        <v>0</v>
      </c>
      <c r="BR39" s="129">
        <f>SUM(BQ39,BQ40)</f>
        <v>0</v>
      </c>
      <c r="BS39" s="220">
        <f>SUM(AM39,BR39)</f>
        <v>0</v>
      </c>
      <c r="BT39" s="222"/>
      <c r="BU39" s="59" t="s">
        <v>61</v>
      </c>
      <c r="BV39" s="21"/>
      <c r="BW39" s="12">
        <f>SUM(BV39*25)</f>
        <v>0</v>
      </c>
      <c r="BX39" s="12"/>
      <c r="BY39" s="25">
        <f>SUM(BX39*6)</f>
        <v>0</v>
      </c>
      <c r="BZ39" s="21"/>
      <c r="CA39" s="12"/>
      <c r="CB39" s="12"/>
      <c r="CC39" s="12"/>
      <c r="CD39" s="12"/>
      <c r="CE39" s="12">
        <f>SUM(BZ39*3+CA39*6+CB39*10+CC39*15+CD39*20)</f>
        <v>0</v>
      </c>
      <c r="CF39" s="12"/>
      <c r="CG39" s="12"/>
      <c r="CH39" s="12"/>
      <c r="CI39" s="12"/>
      <c r="CJ39" s="12"/>
      <c r="CK39" s="12">
        <f>SUM(CF39*3+CG39*6+CH39*10+CI39*15+CJ39*20)</f>
        <v>0</v>
      </c>
      <c r="CL39" s="12"/>
      <c r="CM39" s="12"/>
      <c r="CN39" s="12"/>
      <c r="CO39" s="12"/>
      <c r="CP39" s="12"/>
      <c r="CQ39" s="25">
        <f>SUM(CL39*5+CM39*9+CN39*13+CO39*15+CP39*20)</f>
        <v>0</v>
      </c>
      <c r="CR39" s="18"/>
      <c r="CS39" s="8"/>
      <c r="CT39" s="8"/>
      <c r="CU39" s="8"/>
      <c r="CV39" s="8"/>
      <c r="CW39" s="8"/>
      <c r="CX39" s="8"/>
      <c r="CY39" s="10"/>
      <c r="CZ39" s="23">
        <f t="shared" si="1"/>
        <v>0</v>
      </c>
      <c r="DA39" s="129">
        <f>SUM(CZ39,CZ40)</f>
        <v>0</v>
      </c>
      <c r="DB39" s="224">
        <f>SUM(DA39)</f>
        <v>0</v>
      </c>
      <c r="DC39" s="226"/>
      <c r="DD39" s="355">
        <f>SUM(BS39,DB39)</f>
        <v>0</v>
      </c>
    </row>
    <row r="40" spans="1:108" ht="27.75" customHeight="1" thickBot="1">
      <c r="A40" s="231"/>
      <c r="B40" s="62" t="s">
        <v>62</v>
      </c>
      <c r="C40" s="31"/>
      <c r="D40" s="32"/>
      <c r="E40" s="32"/>
      <c r="F40" s="32"/>
      <c r="G40" s="32"/>
      <c r="H40" s="33">
        <f>IF(C40=0,0,IF(C40&gt;15,1,32-C40*2))+IF(D40=0,0,IF(D40&gt;15,1,32-D40*2))+IF(E40=0,0,IF(E40&gt;15,1,32-E40*2))+IF(F40=0,0,IF(F40&gt;15,1,32-F40*2))+IF(G40=0,0,IF(G40&gt;15,1,32-G40*2))</f>
        <v>0</v>
      </c>
      <c r="I40" s="32"/>
      <c r="J40" s="32"/>
      <c r="K40" s="32"/>
      <c r="L40" s="32"/>
      <c r="M40" s="32"/>
      <c r="N40" s="33">
        <f>IF(I40=0,0,IF(I40&gt;15,1,32-I40*2))+IF(J40=0,0,IF(J40&gt;15,1,32-J40*2))+IF(K40=0,0,IF(K40&gt;15,1,32-K40*2))+IF(L40=0,0,IF(L40&gt;15,1,32-L40*2))+IF(M40=0,0,IF(M40&gt;15,1,32-M40*2))</f>
        <v>0</v>
      </c>
      <c r="O40" s="32"/>
      <c r="P40" s="32"/>
      <c r="Q40" s="32"/>
      <c r="R40" s="33">
        <f>IF(O40=0,0,IF(O40&gt;15,1,32-O40*2))+IF(P40=0,0,IF(P40&gt;15,1,32-P40*2))+IF(Q40=0,0,IF(Q40&gt;15,1,32-Q40*2))</f>
        <v>0</v>
      </c>
      <c r="S40" s="32"/>
      <c r="T40" s="32"/>
      <c r="U40" s="34">
        <f>IF(S40=0,0,IF(S40&gt;20,1,42-S40*2))+IF(T40=0,0,IF(T40&gt;20,1,42-T40*2))</f>
        <v>0</v>
      </c>
      <c r="V40" s="31"/>
      <c r="W40" s="32"/>
      <c r="X40" s="33">
        <f>IF(V40=0,0,IF(V40&gt;5,1,18-V40*3))+IF(W40=0,0,IF(W40&gt;5,1,18-W40*3))</f>
        <v>0</v>
      </c>
      <c r="Y40" s="32"/>
      <c r="Z40" s="32"/>
      <c r="AA40" s="33">
        <f>IF(Y40=0,0,IF(Y40&gt;5,1,18-Y40*3))+IF(Z40=0,0,IF(Z40&gt;5,1,18-Z40*3))</f>
        <v>0</v>
      </c>
      <c r="AB40" s="32"/>
      <c r="AC40" s="34">
        <f>IF(AB40=0,0,IF(AB40&gt;10,1,33-AB40*3))</f>
        <v>0</v>
      </c>
      <c r="AD40" s="31"/>
      <c r="AE40" s="33">
        <f>IF(AD40=0,0,IF(AD40&gt;10,1,IF(AD39="A1",33-AD40*3,22-AD40*2)))</f>
        <v>0</v>
      </c>
      <c r="AF40" s="32"/>
      <c r="AG40" s="33">
        <f>IF(AF40=0,0,IF(AF40&gt;10,1,IF(AF39="A1",33-AF40*3,22-AF40*2)))</f>
        <v>0</v>
      </c>
      <c r="AH40" s="32"/>
      <c r="AI40" s="33">
        <f>IF(AH40=0,0,IF(AH40&gt;10,1,IF(AH39="A1",33-AH40*3,22-AH40*2)))</f>
        <v>0</v>
      </c>
      <c r="AJ40" s="32"/>
      <c r="AK40" s="34">
        <f>IF(AJ40=0,0,IF(AJ40&gt;10,1,IF(AJ39="A1",33-AJ40*3,22-AJ40*2)))</f>
        <v>0</v>
      </c>
      <c r="AL40" s="36">
        <f>SUM(H40,N40,R40,U40,X40,AA40,AC40,AE40,AG40,AI40,AK40)</f>
        <v>0</v>
      </c>
      <c r="AM40" s="229"/>
      <c r="AN40" s="231"/>
      <c r="AO40" s="63" t="s">
        <v>62</v>
      </c>
      <c r="AP40" s="31"/>
      <c r="AQ40" s="32"/>
      <c r="AR40" s="32"/>
      <c r="AS40" s="33">
        <f>IF(AP40=0,0,IF(AP40&gt;5,AP40,6-AP40*1))+IF(AQ40=0,0,IF(AQ40&gt;5,AQ40,6-AQ40*1))+IF(AR40=0,0,IF(AR40&gt;5,AR40,6-AR40*1))</f>
        <v>0</v>
      </c>
      <c r="AT40" s="33"/>
      <c r="AU40" s="33"/>
      <c r="AV40" s="33"/>
      <c r="AW40" s="33">
        <f>IF(AT40=0,0,IF(AT40&gt;5,AT40,6-AT40*1))+IF(AU40=0,0,IF(AU40&gt;5,AU40,6-AU40*1))+IF(AV40=0,0,IF(AV40&gt;5,AV40,6-AV40*1))</f>
        <v>0</v>
      </c>
      <c r="AX40" s="32"/>
      <c r="AY40" s="32"/>
      <c r="AZ40" s="32"/>
      <c r="BA40" s="34">
        <f>IF(AX40=0,0,IF(AX40&gt;10,AX40,11-AX40*1))+IF(AY40=0,0,IF(AY40&gt;10,AY40,11-AY40*1))+IF(AZ40=0,0,IF(AZ40&gt;10,AZ40,11-AZ40*1))</f>
        <v>0</v>
      </c>
      <c r="BB40" s="38"/>
      <c r="BC40" s="39"/>
      <c r="BD40" s="39"/>
      <c r="BE40" s="32">
        <f>SUM(BB40*5+BC40*3+BD40*1)</f>
        <v>0</v>
      </c>
      <c r="BF40" s="32"/>
      <c r="BG40" s="39"/>
      <c r="BH40" s="32"/>
      <c r="BI40" s="32">
        <f>SUM(BF40*5+BG40*3+BH40*1)</f>
        <v>0</v>
      </c>
      <c r="BJ40" s="32"/>
      <c r="BK40" s="32"/>
      <c r="BL40" s="39"/>
      <c r="BM40" s="39"/>
      <c r="BN40" s="32"/>
      <c r="BO40" s="42"/>
      <c r="BP40" s="64">
        <f>SUM(BJ40*15+BK40*13+BL40*11+BM40*9+BN40*7+BO40*5)</f>
        <v>0</v>
      </c>
      <c r="BQ40" s="36">
        <f>SUM(AS40,AW40,BA40,BE40,BI40,BP40)</f>
        <v>0</v>
      </c>
      <c r="BR40" s="130"/>
      <c r="BS40" s="221"/>
      <c r="BT40" s="223"/>
      <c r="BU40" s="63" t="s">
        <v>62</v>
      </c>
      <c r="BV40" s="40"/>
      <c r="BW40" s="33">
        <f>IF(BV40=0,0,IF(BV40&gt;10,1,44-BV40*4))</f>
        <v>0</v>
      </c>
      <c r="BX40" s="33"/>
      <c r="BY40" s="34">
        <f>IF(BX40=0,0,IF(BX40=6,1,IF(BX40&gt;6,BX40,12-BX40*2)))</f>
        <v>0</v>
      </c>
      <c r="BZ40" s="40"/>
      <c r="CA40" s="33"/>
      <c r="CB40" s="33"/>
      <c r="CC40" s="33"/>
      <c r="CD40" s="33"/>
      <c r="CE40" s="33">
        <f>IF(BZ40=0,0,IF(BZ40&gt;5,BZ40,6-BZ40*1))+IF(CA40=0,0,IF(CA40&gt;5,CA40,12-CA40*2))+IF(CB40=0,0,IF(CB40&gt;5,CB40,18-CB40*3))+IF(CC40=0,0,IF(CC40&gt;5,CC40,24-CC40*4))+IF(CD40=0,0,IF(CD40&gt;5,CD40,24-CD40*4))</f>
        <v>0</v>
      </c>
      <c r="CF40" s="33"/>
      <c r="CG40" s="33"/>
      <c r="CH40" s="33"/>
      <c r="CI40" s="33"/>
      <c r="CJ40" s="33"/>
      <c r="CK40" s="33">
        <f>IF(CF40=0,0,IF(CF40&gt;5,CF40,6-CF40*1))+IF(CG40=0,0,IF(CG40&gt;5,CG40,12-CG40*2))+IF(CH40=0,0,IF(CH40&gt;5,CH40,18-CH40*3))+IF(CI40=0,0,IF(CI40&gt;5,CI40,24-CI40*4))+IF(CJ40=0,0,IF(CJ40&gt;5,CJ40,24-CJ40*4))</f>
        <v>0</v>
      </c>
      <c r="CL40" s="33"/>
      <c r="CM40" s="33"/>
      <c r="CN40" s="33"/>
      <c r="CO40" s="33"/>
      <c r="CP40" s="33"/>
      <c r="CQ40" s="34">
        <f>IF(CL40=0,0,IF(CL40&gt;10,CL40,11-CL40*1))+IF(CM40=0,0,IF(CM40&gt;10,CM40,22-CM40*2))+IF(CN40=0,0,IF(CN40&gt;10,CN40,33-CN40*3))+IF(CO40=0,0,IF(CO40&gt;8,CO40,28-CO40*3))+IF(CP40=0,0,IF(CP40&gt;6,CP40,35-CP40*5))</f>
        <v>0</v>
      </c>
      <c r="CR40" s="31"/>
      <c r="CS40" s="32"/>
      <c r="CT40" s="32"/>
      <c r="CU40" s="32"/>
      <c r="CV40" s="32"/>
      <c r="CW40" s="32"/>
      <c r="CX40" s="32"/>
      <c r="CY40" s="64"/>
      <c r="CZ40" s="31">
        <f t="shared" si="1"/>
        <v>0</v>
      </c>
      <c r="DA40" s="130"/>
      <c r="DB40" s="225"/>
      <c r="DC40" s="227"/>
      <c r="DD40" s="356"/>
    </row>
    <row r="41" spans="1:147" ht="27.75" customHeight="1" thickBo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s="65"/>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row>
    <row r="42" spans="1:147" ht="81" customHeight="1" thickBot="1">
      <c r="A42" s="66" t="s">
        <v>70</v>
      </c>
      <c r="B42"/>
      <c r="C42" s="132" t="s">
        <v>101</v>
      </c>
      <c r="D42" s="133"/>
      <c r="E42" s="133"/>
      <c r="F42" s="133"/>
      <c r="G42" s="133"/>
      <c r="H42" s="133"/>
      <c r="I42" s="133"/>
      <c r="J42" s="133"/>
      <c r="K42" s="133"/>
      <c r="L42" s="133"/>
      <c r="M42" s="133"/>
      <c r="N42" s="133"/>
      <c r="O42" s="133"/>
      <c r="P42" s="133"/>
      <c r="Q42" s="133"/>
      <c r="R42" s="133"/>
      <c r="S42" s="133"/>
      <c r="T42" s="133"/>
      <c r="U42" s="134"/>
      <c r="V42" s="214" t="s">
        <v>102</v>
      </c>
      <c r="W42" s="215"/>
      <c r="X42" s="215"/>
      <c r="Y42" s="215"/>
      <c r="Z42" s="215"/>
      <c r="AA42" s="215"/>
      <c r="AB42" s="215"/>
      <c r="AC42" s="216"/>
      <c r="AD42" s="214" t="s">
        <v>103</v>
      </c>
      <c r="AE42" s="215"/>
      <c r="AF42" s="215"/>
      <c r="AG42" s="215"/>
      <c r="AH42" s="215"/>
      <c r="AI42" s="215"/>
      <c r="AJ42" s="215"/>
      <c r="AK42" s="216"/>
      <c r="AL42"/>
      <c r="AM42"/>
      <c r="AN42"/>
      <c r="AO42"/>
      <c r="AP42" s="214" t="s">
        <v>104</v>
      </c>
      <c r="AQ42" s="215"/>
      <c r="AR42" s="215"/>
      <c r="AS42" s="215"/>
      <c r="AT42" s="215"/>
      <c r="AU42" s="215"/>
      <c r="AV42" s="215"/>
      <c r="AW42" s="215"/>
      <c r="AX42" s="215"/>
      <c r="AY42" s="215"/>
      <c r="AZ42" s="215"/>
      <c r="BA42" s="216"/>
      <c r="BB42" s="214" t="s">
        <v>105</v>
      </c>
      <c r="BC42" s="215"/>
      <c r="BD42" s="215"/>
      <c r="BE42" s="215"/>
      <c r="BF42" s="215"/>
      <c r="BG42" s="215"/>
      <c r="BH42" s="215"/>
      <c r="BI42" s="215"/>
      <c r="BJ42" s="215"/>
      <c r="BK42" s="215"/>
      <c r="BL42" s="215"/>
      <c r="BM42" s="215"/>
      <c r="BN42" s="215"/>
      <c r="BO42" s="215"/>
      <c r="BP42" s="216"/>
      <c r="BQ42"/>
      <c r="BR42"/>
      <c r="BS42"/>
      <c r="BT42" s="217" t="s">
        <v>106</v>
      </c>
      <c r="BU42" s="218"/>
      <c r="BV42" s="218"/>
      <c r="BW42" s="218"/>
      <c r="BX42" s="218"/>
      <c r="BY42" s="219"/>
      <c r="BZ42" s="214" t="s">
        <v>107</v>
      </c>
      <c r="CA42" s="215"/>
      <c r="CB42" s="215"/>
      <c r="CC42" s="215"/>
      <c r="CD42" s="215"/>
      <c r="CE42" s="215"/>
      <c r="CF42" s="215"/>
      <c r="CG42" s="215"/>
      <c r="CH42" s="215"/>
      <c r="CI42" s="215"/>
      <c r="CJ42" s="215"/>
      <c r="CK42" s="215"/>
      <c r="CL42" s="215"/>
      <c r="CM42" s="215"/>
      <c r="CN42" s="215"/>
      <c r="CO42" s="215"/>
      <c r="CP42" s="215"/>
      <c r="CQ42" s="216"/>
      <c r="CR42" s="143" t="s">
        <v>108</v>
      </c>
      <c r="CS42" s="144"/>
      <c r="CT42" s="144"/>
      <c r="CU42" s="144"/>
      <c r="CV42" s="144"/>
      <c r="CW42" s="144"/>
      <c r="CX42" s="144"/>
      <c r="CY42" s="145"/>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row>
    <row r="43" spans="1:147" ht="27.7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row>
    <row r="44" spans="1:147" ht="27.7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row>
    <row r="45" spans="1:147" ht="27.7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row>
    <row r="46" spans="1:147" ht="27.7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row>
    <row r="47" spans="1:147" ht="27.7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row>
    <row r="48" spans="1:147" ht="27.7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row>
    <row r="49" spans="1:147" ht="27.7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row>
    <row r="50" spans="1:147" ht="27.7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row>
    <row r="51" spans="1:147" ht="27.7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s="67"/>
      <c r="BC51" s="67"/>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row>
    <row r="52" spans="1:147" ht="27.7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s="67"/>
      <c r="BC52" s="67"/>
      <c r="BG52" s="67"/>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row>
    <row r="53" spans="1:147" ht="27.7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row>
    <row r="54" spans="1:147" ht="27.7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row>
    <row r="55" spans="1:147" ht="27.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row>
    <row r="56" spans="1:147" ht="27.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row>
    <row r="57" spans="1:147" ht="27.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row>
    <row r="58" spans="1:147" ht="27.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row>
    <row r="59" spans="1:147" ht="27.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G59" s="67"/>
      <c r="BJ59" s="67"/>
      <c r="BK59" s="67"/>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row>
    <row r="60" spans="1:147" ht="27.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row>
    <row r="61" spans="1:147" ht="27.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row>
    <row r="62" spans="1:147" ht="27.75" customHeight="1">
      <c r="A62" s="45"/>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row>
    <row r="63" spans="1:147" ht="27.75" customHeight="1">
      <c r="A63" s="45"/>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row>
    <row r="64" spans="1:147" ht="27.75" customHeight="1">
      <c r="A64" s="45"/>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row>
    <row r="65" spans="1:147" ht="27.75" customHeight="1">
      <c r="A65" s="45"/>
      <c r="B65" s="46"/>
      <c r="C65" s="47"/>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row>
    <row r="66" spans="1:147" ht="27.75" customHeight="1">
      <c r="A66" s="4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s="67"/>
      <c r="BC66" s="67"/>
      <c r="BE66" s="67"/>
      <c r="BF66" s="67"/>
      <c r="BH66" s="67"/>
      <c r="BI66" s="67"/>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row>
    <row r="67" spans="1:147" ht="27.75" customHeight="1">
      <c r="A67" s="4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row>
    <row r="68" spans="1:147" ht="27.75" customHeight="1">
      <c r="A68" s="4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row>
    <row r="69" spans="1:147" ht="27.75" customHeight="1">
      <c r="A69" s="45"/>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row>
    <row r="70" spans="1:147" ht="27.75" customHeight="1">
      <c r="A70" s="49"/>
      <c r="B70" s="46"/>
      <c r="C70" s="47"/>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row>
    <row r="71" spans="1:107" ht="20.25">
      <c r="A71" s="49"/>
      <c r="B71" s="46"/>
      <c r="C71" s="47"/>
      <c r="D71"/>
      <c r="E71" s="47"/>
      <c r="F71" s="47"/>
      <c r="G71" s="47"/>
      <c r="H71" s="47"/>
      <c r="AN71" s="55"/>
      <c r="BB71"/>
      <c r="BC71"/>
      <c r="BD71"/>
      <c r="BE71"/>
      <c r="BF71"/>
      <c r="BG71"/>
      <c r="BH71"/>
      <c r="BI71"/>
      <c r="BJ71"/>
      <c r="BK71"/>
      <c r="BT71" s="55"/>
      <c r="DC71" s="55"/>
    </row>
    <row r="72" spans="1:107" ht="20.25">
      <c r="A72" s="48"/>
      <c r="B72"/>
      <c r="C72"/>
      <c r="D72"/>
      <c r="E72" s="47"/>
      <c r="F72" s="47"/>
      <c r="G72" s="47"/>
      <c r="H72" s="47"/>
      <c r="AN72" s="55"/>
      <c r="BB72" s="67"/>
      <c r="BC72" s="67"/>
      <c r="BT72" s="55"/>
      <c r="DC72" s="55"/>
    </row>
    <row r="73" spans="1:107" ht="20.25">
      <c r="A73" s="45"/>
      <c r="B73"/>
      <c r="C73"/>
      <c r="D73"/>
      <c r="E73" s="47"/>
      <c r="F73" s="47"/>
      <c r="G73" s="47"/>
      <c r="H73" s="47"/>
      <c r="AN73" s="55"/>
      <c r="BB73" s="67"/>
      <c r="BC73" s="67"/>
      <c r="BG73" s="67"/>
      <c r="BT73" s="55"/>
      <c r="DC73" s="55"/>
    </row>
    <row r="74" spans="1:107" ht="20.25">
      <c r="A74" s="55"/>
      <c r="B74" s="46"/>
      <c r="C74" s="47"/>
      <c r="D74" s="47"/>
      <c r="E74" s="47"/>
      <c r="F74" s="47"/>
      <c r="G74" s="47"/>
      <c r="H74" s="47"/>
      <c r="AN74" s="55"/>
      <c r="BB74"/>
      <c r="BC74"/>
      <c r="BD74"/>
      <c r="BE74"/>
      <c r="BF74"/>
      <c r="BG74"/>
      <c r="BH74"/>
      <c r="BI74"/>
      <c r="BJ74"/>
      <c r="BK74"/>
      <c r="BT74" s="55"/>
      <c r="DC74" s="55"/>
    </row>
    <row r="75" spans="1:107" ht="20.25">
      <c r="A75" s="55"/>
      <c r="B75" s="46"/>
      <c r="C75" s="47"/>
      <c r="D75" s="47"/>
      <c r="E75" s="47"/>
      <c r="F75" s="47"/>
      <c r="G75" s="47"/>
      <c r="H75" s="47"/>
      <c r="AN75" s="55"/>
      <c r="BB75"/>
      <c r="BC75"/>
      <c r="BD75"/>
      <c r="BE75"/>
      <c r="BF75"/>
      <c r="BG75"/>
      <c r="BH75"/>
      <c r="BI75"/>
      <c r="BJ75"/>
      <c r="BK75"/>
      <c r="BT75" s="55"/>
      <c r="DC75" s="55"/>
    </row>
    <row r="76" spans="1:107" ht="20.25">
      <c r="A76" s="55"/>
      <c r="B76" s="46"/>
      <c r="C76" s="47"/>
      <c r="D76" s="47"/>
      <c r="E76" s="47"/>
      <c r="F76" s="47"/>
      <c r="G76" s="47"/>
      <c r="H76" s="47"/>
      <c r="AN76" s="55"/>
      <c r="BB76"/>
      <c r="BC76"/>
      <c r="BD76"/>
      <c r="BE76"/>
      <c r="BF76"/>
      <c r="BG76"/>
      <c r="BH76"/>
      <c r="BI76"/>
      <c r="BJ76"/>
      <c r="BK76"/>
      <c r="BT76" s="55"/>
      <c r="DC76" s="55"/>
    </row>
    <row r="77" spans="1:107" ht="20.25">
      <c r="A77" s="55"/>
      <c r="B77" s="46"/>
      <c r="C77" s="47"/>
      <c r="D77" s="47"/>
      <c r="E77" s="47"/>
      <c r="F77" s="47"/>
      <c r="G77" s="47"/>
      <c r="H77" s="47"/>
      <c r="AN77" s="55"/>
      <c r="BT77" s="55"/>
      <c r="DC77" s="55"/>
    </row>
    <row r="78" spans="1:107" ht="20.25">
      <c r="A78" s="55"/>
      <c r="B78" s="46"/>
      <c r="C78" s="47"/>
      <c r="D78" s="47"/>
      <c r="E78" s="47"/>
      <c r="F78" s="47"/>
      <c r="G78" s="47"/>
      <c r="H78" s="47"/>
      <c r="AN78" s="55"/>
      <c r="BT78" s="55"/>
      <c r="DC78" s="55"/>
    </row>
    <row r="79" spans="1:107" ht="20.25">
      <c r="A79" s="55"/>
      <c r="B79" s="46"/>
      <c r="C79" s="47"/>
      <c r="D79" s="47"/>
      <c r="E79" s="47"/>
      <c r="F79" s="47"/>
      <c r="G79" s="47"/>
      <c r="H79" s="47"/>
      <c r="AN79" s="55"/>
      <c r="BT79" s="55"/>
      <c r="DC79" s="55"/>
    </row>
    <row r="80" spans="1:107" ht="20.25">
      <c r="A80" s="55"/>
      <c r="B80" s="46"/>
      <c r="C80" s="47"/>
      <c r="D80" s="47"/>
      <c r="E80" s="47"/>
      <c r="F80" s="47"/>
      <c r="G80" s="47"/>
      <c r="H80" s="47"/>
      <c r="AN80" s="55"/>
      <c r="BT80" s="55"/>
      <c r="DC80" s="55"/>
    </row>
    <row r="81" spans="1:107" ht="20.25">
      <c r="A81" s="55"/>
      <c r="B81" s="46"/>
      <c r="C81" s="47"/>
      <c r="D81" s="47"/>
      <c r="E81" s="47"/>
      <c r="F81" s="47"/>
      <c r="G81" s="47"/>
      <c r="H81" s="47"/>
      <c r="AN81" s="55"/>
      <c r="BT81" s="55"/>
      <c r="DC81" s="55"/>
    </row>
    <row r="82" spans="1:107" ht="20.25">
      <c r="A82" s="55"/>
      <c r="B82" s="46"/>
      <c r="C82" s="47"/>
      <c r="D82" s="47"/>
      <c r="E82" s="47"/>
      <c r="F82" s="47"/>
      <c r="G82" s="47"/>
      <c r="H82" s="47"/>
      <c r="AN82" s="55"/>
      <c r="BT82" s="55"/>
      <c r="DC82" s="55"/>
    </row>
    <row r="83" spans="1:107" ht="20.25">
      <c r="A83" s="55"/>
      <c r="B83" s="46"/>
      <c r="C83" s="47"/>
      <c r="D83" s="47"/>
      <c r="E83" s="47"/>
      <c r="F83" s="47"/>
      <c r="G83" s="47"/>
      <c r="H83" s="47"/>
      <c r="AN83" s="55"/>
      <c r="BT83" s="55"/>
      <c r="DC83" s="55"/>
    </row>
    <row r="84" spans="1:107" ht="20.25">
      <c r="A84" s="55"/>
      <c r="B84" s="46"/>
      <c r="C84" s="47"/>
      <c r="D84" s="47"/>
      <c r="E84" s="47"/>
      <c r="F84" s="47"/>
      <c r="G84" s="47"/>
      <c r="H84" s="47"/>
      <c r="AN84" s="55"/>
      <c r="BT84" s="55"/>
      <c r="DC84" s="55"/>
    </row>
    <row r="85" spans="1:107" ht="20.25">
      <c r="A85" s="55"/>
      <c r="B85" s="46"/>
      <c r="C85" s="47"/>
      <c r="D85" s="47"/>
      <c r="E85" s="47"/>
      <c r="F85" s="47"/>
      <c r="G85" s="47"/>
      <c r="H85" s="47"/>
      <c r="AN85" s="55"/>
      <c r="BT85" s="55"/>
      <c r="DC85" s="55"/>
    </row>
    <row r="86" spans="1:107" ht="20.25">
      <c r="A86" s="55"/>
      <c r="B86" s="46"/>
      <c r="C86" s="47"/>
      <c r="D86" s="47"/>
      <c r="E86" s="47"/>
      <c r="F86" s="47"/>
      <c r="G86" s="47"/>
      <c r="H86" s="47"/>
      <c r="AN86" s="55"/>
      <c r="BT86" s="55"/>
      <c r="DC86" s="55"/>
    </row>
    <row r="87" spans="1:107" ht="20.25">
      <c r="A87" s="55"/>
      <c r="B87" s="46"/>
      <c r="C87" s="47"/>
      <c r="D87" s="47"/>
      <c r="E87" s="47"/>
      <c r="F87" s="47"/>
      <c r="G87" s="47"/>
      <c r="H87" s="47"/>
      <c r="AN87" s="55"/>
      <c r="BT87" s="55"/>
      <c r="DC87" s="55"/>
    </row>
    <row r="88" spans="1:107" ht="20.25">
      <c r="A88" s="55"/>
      <c r="B88" s="46"/>
      <c r="C88" s="47"/>
      <c r="D88" s="47"/>
      <c r="E88" s="47"/>
      <c r="F88" s="47"/>
      <c r="G88" s="47"/>
      <c r="H88" s="47"/>
      <c r="AN88" s="55"/>
      <c r="BT88" s="55"/>
      <c r="DC88" s="55"/>
    </row>
    <row r="89" spans="1:107" ht="20.25">
      <c r="A89" s="55"/>
      <c r="B89" s="46"/>
      <c r="C89" s="47"/>
      <c r="D89" s="47"/>
      <c r="E89" s="47"/>
      <c r="F89" s="47"/>
      <c r="G89" s="47"/>
      <c r="H89" s="47"/>
      <c r="AN89" s="55"/>
      <c r="BT89" s="55"/>
      <c r="DC89" s="55"/>
    </row>
    <row r="90" spans="1:107" ht="20.25">
      <c r="A90" s="55"/>
      <c r="B90" s="46"/>
      <c r="C90" s="47"/>
      <c r="D90" s="47"/>
      <c r="E90" s="47"/>
      <c r="F90" s="47"/>
      <c r="G90" s="47"/>
      <c r="H90" s="47"/>
      <c r="AN90" s="55"/>
      <c r="BT90" s="55"/>
      <c r="DC90" s="55"/>
    </row>
    <row r="91" spans="1:107" ht="20.25">
      <c r="A91" s="55"/>
      <c r="B91" s="46"/>
      <c r="C91" s="47"/>
      <c r="D91" s="47"/>
      <c r="E91" s="47"/>
      <c r="F91" s="47"/>
      <c r="G91" s="47"/>
      <c r="H91" s="47"/>
      <c r="AN91" s="55"/>
      <c r="BT91" s="55"/>
      <c r="DC91" s="55"/>
    </row>
    <row r="92" spans="1:107" ht="20.25">
      <c r="A92" s="55"/>
      <c r="B92" s="46"/>
      <c r="C92" s="47"/>
      <c r="D92" s="47"/>
      <c r="E92" s="47"/>
      <c r="F92" s="47"/>
      <c r="G92" s="47"/>
      <c r="H92" s="47"/>
      <c r="AN92" s="55"/>
      <c r="BT92" s="55"/>
      <c r="DC92" s="55"/>
    </row>
    <row r="93" spans="1:107" ht="20.25">
      <c r="A93" s="55"/>
      <c r="B93" s="46"/>
      <c r="C93" s="47"/>
      <c r="D93" s="47"/>
      <c r="E93" s="47"/>
      <c r="F93" s="47"/>
      <c r="G93" s="47"/>
      <c r="H93" s="47"/>
      <c r="AN93" s="55"/>
      <c r="BT93" s="55"/>
      <c r="DC93" s="55"/>
    </row>
    <row r="94" spans="1:107" ht="20.25">
      <c r="A94" s="55"/>
      <c r="B94" s="46"/>
      <c r="C94" s="47"/>
      <c r="D94" s="47"/>
      <c r="E94" s="47"/>
      <c r="F94" s="47"/>
      <c r="G94" s="47"/>
      <c r="H94" s="47"/>
      <c r="AN94" s="55"/>
      <c r="BT94" s="55"/>
      <c r="DC94" s="55"/>
    </row>
    <row r="95" spans="1:107" ht="20.25">
      <c r="A95" s="55"/>
      <c r="B95" s="46"/>
      <c r="C95" s="47"/>
      <c r="D95" s="47"/>
      <c r="E95" s="47"/>
      <c r="F95" s="47"/>
      <c r="G95" s="47"/>
      <c r="H95" s="47"/>
      <c r="AN95" s="55"/>
      <c r="BT95" s="55"/>
      <c r="DC95" s="55"/>
    </row>
    <row r="96" spans="1:107" ht="20.25">
      <c r="A96" s="55"/>
      <c r="B96" s="46"/>
      <c r="C96" s="47"/>
      <c r="D96" s="47"/>
      <c r="E96" s="47"/>
      <c r="F96" s="47"/>
      <c r="G96" s="47"/>
      <c r="H96" s="47"/>
      <c r="AN96" s="55"/>
      <c r="BT96" s="55"/>
      <c r="DC96" s="55"/>
    </row>
    <row r="97" spans="1:107" ht="20.25">
      <c r="A97" s="55"/>
      <c r="B97" s="46"/>
      <c r="C97" s="47"/>
      <c r="D97" s="47"/>
      <c r="E97" s="47"/>
      <c r="F97" s="47"/>
      <c r="G97" s="47"/>
      <c r="H97" s="47"/>
      <c r="AN97" s="55"/>
      <c r="BT97" s="55"/>
      <c r="DC97" s="55"/>
    </row>
    <row r="98" spans="3:8" ht="20.25">
      <c r="C98" s="47"/>
      <c r="D98" s="47"/>
      <c r="E98" s="47"/>
      <c r="F98" s="47"/>
      <c r="G98" s="47"/>
      <c r="H98" s="47"/>
    </row>
  </sheetData>
  <sheetProtection selectLockedCells="1" selectUnlockedCells="1"/>
  <mergeCells count="427">
    <mergeCell ref="AL1:AL4"/>
    <mergeCell ref="AM1:AM4"/>
    <mergeCell ref="V2:W4"/>
    <mergeCell ref="X2:X4"/>
    <mergeCell ref="Y2:Z4"/>
    <mergeCell ref="AA2:AA4"/>
    <mergeCell ref="AH2:AH4"/>
    <mergeCell ref="AI2:AI4"/>
    <mergeCell ref="AJ2:AJ4"/>
    <mergeCell ref="AK2:AK4"/>
    <mergeCell ref="A1:B4"/>
    <mergeCell ref="C1:U1"/>
    <mergeCell ref="V1:AC1"/>
    <mergeCell ref="AD1:AK1"/>
    <mergeCell ref="AB2:AB4"/>
    <mergeCell ref="AC2:AC4"/>
    <mergeCell ref="AD2:AD4"/>
    <mergeCell ref="AE2:AE4"/>
    <mergeCell ref="AF2:AF4"/>
    <mergeCell ref="AG2:AG4"/>
    <mergeCell ref="AN1:AO4"/>
    <mergeCell ref="AP1:BA1"/>
    <mergeCell ref="BB1:BP1"/>
    <mergeCell ref="BQ1:BQ4"/>
    <mergeCell ref="CR1:CY1"/>
    <mergeCell ref="CZ1:CZ4"/>
    <mergeCell ref="DA1:DA4"/>
    <mergeCell ref="BV2:BV4"/>
    <mergeCell ref="BW2:BW4"/>
    <mergeCell ref="O2:Q4"/>
    <mergeCell ref="R2:R4"/>
    <mergeCell ref="S2:T4"/>
    <mergeCell ref="U2:U4"/>
    <mergeCell ref="C2:G4"/>
    <mergeCell ref="H2:H4"/>
    <mergeCell ref="I2:M4"/>
    <mergeCell ref="N2:N4"/>
    <mergeCell ref="BF2:BH2"/>
    <mergeCell ref="BI2:BI4"/>
    <mergeCell ref="BJ2:BO2"/>
    <mergeCell ref="BP2:BP4"/>
    <mergeCell ref="CF2:CJ3"/>
    <mergeCell ref="CK2:CK4"/>
    <mergeCell ref="CL2:CP3"/>
    <mergeCell ref="CQ2:CQ4"/>
    <mergeCell ref="DB1:DB4"/>
    <mergeCell ref="DC1:DD1"/>
    <mergeCell ref="BZ1:CQ1"/>
    <mergeCell ref="BJ3:BK3"/>
    <mergeCell ref="BL3:BM3"/>
    <mergeCell ref="BN3:BO3"/>
    <mergeCell ref="BX2:BX4"/>
    <mergeCell ref="BY2:BY4"/>
    <mergeCell ref="BR1:BR4"/>
    <mergeCell ref="BS1:BS4"/>
    <mergeCell ref="BT1:BU4"/>
    <mergeCell ref="BV1:BY1"/>
    <mergeCell ref="AP2:AR3"/>
    <mergeCell ref="AS2:AS4"/>
    <mergeCell ref="BB2:BD2"/>
    <mergeCell ref="BE2:BE4"/>
    <mergeCell ref="DD2:DD4"/>
    <mergeCell ref="CR2:CR4"/>
    <mergeCell ref="CS2:CS4"/>
    <mergeCell ref="CT2:CT4"/>
    <mergeCell ref="CU2:CU4"/>
    <mergeCell ref="CV2:CV4"/>
    <mergeCell ref="CW2:CW4"/>
    <mergeCell ref="S5:T5"/>
    <mergeCell ref="CX2:CX4"/>
    <mergeCell ref="CY2:CY4"/>
    <mergeCell ref="DC2:DC4"/>
    <mergeCell ref="BZ2:CD3"/>
    <mergeCell ref="CE2:CE4"/>
    <mergeCell ref="AT2:AV3"/>
    <mergeCell ref="AW2:AW4"/>
    <mergeCell ref="AX2:AZ3"/>
    <mergeCell ref="BA2:BA4"/>
    <mergeCell ref="A5:A6"/>
    <mergeCell ref="C5:G5"/>
    <mergeCell ref="I5:M5"/>
    <mergeCell ref="O5:Q5"/>
    <mergeCell ref="BS5:BS6"/>
    <mergeCell ref="BT5:BT6"/>
    <mergeCell ref="DA5:DA6"/>
    <mergeCell ref="DB5:DB6"/>
    <mergeCell ref="S7:T7"/>
    <mergeCell ref="V7:W7"/>
    <mergeCell ref="BN5:BO5"/>
    <mergeCell ref="BR5:BR6"/>
    <mergeCell ref="V5:W5"/>
    <mergeCell ref="Y5:Z5"/>
    <mergeCell ref="AM5:AM6"/>
    <mergeCell ref="AN5:AN6"/>
    <mergeCell ref="BJ5:BK5"/>
    <mergeCell ref="BL5:BM5"/>
    <mergeCell ref="A7:A8"/>
    <mergeCell ref="C7:G7"/>
    <mergeCell ref="I7:M7"/>
    <mergeCell ref="O7:Q7"/>
    <mergeCell ref="DC5:DC6"/>
    <mergeCell ref="DD5:DD6"/>
    <mergeCell ref="DB7:DB8"/>
    <mergeCell ref="DC7:DC8"/>
    <mergeCell ref="Y7:Z7"/>
    <mergeCell ref="AM7:AM8"/>
    <mergeCell ref="AN7:AN8"/>
    <mergeCell ref="BJ7:BK7"/>
    <mergeCell ref="BL7:BM7"/>
    <mergeCell ref="BN7:BO7"/>
    <mergeCell ref="BR7:BR8"/>
    <mergeCell ref="BS7:BS8"/>
    <mergeCell ref="BT7:BT8"/>
    <mergeCell ref="DA7:DA8"/>
    <mergeCell ref="DD7:DD8"/>
    <mergeCell ref="A9:A10"/>
    <mergeCell ref="C9:G9"/>
    <mergeCell ref="I9:M9"/>
    <mergeCell ref="O9:Q9"/>
    <mergeCell ref="S9:T9"/>
    <mergeCell ref="V9:W9"/>
    <mergeCell ref="Y9:Z9"/>
    <mergeCell ref="DC9:DC10"/>
    <mergeCell ref="DD9:DD10"/>
    <mergeCell ref="AM9:AM10"/>
    <mergeCell ref="AN9:AN10"/>
    <mergeCell ref="BJ9:BK9"/>
    <mergeCell ref="BL9:BM9"/>
    <mergeCell ref="BN9:BO9"/>
    <mergeCell ref="BR9:BR10"/>
    <mergeCell ref="BS9:BS10"/>
    <mergeCell ref="BT9:BT10"/>
    <mergeCell ref="DA9:DA10"/>
    <mergeCell ref="DB9:DB10"/>
    <mergeCell ref="A11:A12"/>
    <mergeCell ref="C11:G11"/>
    <mergeCell ref="I11:M11"/>
    <mergeCell ref="O11:Q11"/>
    <mergeCell ref="S11:T11"/>
    <mergeCell ref="V11:W11"/>
    <mergeCell ref="Y11:Z11"/>
    <mergeCell ref="AM11:AM12"/>
    <mergeCell ref="DB11:DB12"/>
    <mergeCell ref="DC11:DC12"/>
    <mergeCell ref="DD11:DD12"/>
    <mergeCell ref="AM13:AM14"/>
    <mergeCell ref="AN13:AN14"/>
    <mergeCell ref="BT11:BT12"/>
    <mergeCell ref="DA11:DA12"/>
    <mergeCell ref="AN11:AN12"/>
    <mergeCell ref="BJ11:BK11"/>
    <mergeCell ref="BL11:BM11"/>
    <mergeCell ref="BN11:BO11"/>
    <mergeCell ref="BR11:BR12"/>
    <mergeCell ref="BS11:BS12"/>
    <mergeCell ref="BS13:BS14"/>
    <mergeCell ref="BT13:BT14"/>
    <mergeCell ref="A13:A14"/>
    <mergeCell ref="C13:G13"/>
    <mergeCell ref="I13:M13"/>
    <mergeCell ref="O13:Q13"/>
    <mergeCell ref="S13:T13"/>
    <mergeCell ref="V13:W13"/>
    <mergeCell ref="Y13:Z13"/>
    <mergeCell ref="BJ13:BK13"/>
    <mergeCell ref="BL13:BM13"/>
    <mergeCell ref="BN13:BO13"/>
    <mergeCell ref="BR13:BR14"/>
    <mergeCell ref="DD15:DD16"/>
    <mergeCell ref="DA13:DA14"/>
    <mergeCell ref="DB13:DB14"/>
    <mergeCell ref="DC13:DC14"/>
    <mergeCell ref="DD13:DD14"/>
    <mergeCell ref="I15:M15"/>
    <mergeCell ref="O15:Q15"/>
    <mergeCell ref="S15:T15"/>
    <mergeCell ref="V15:W15"/>
    <mergeCell ref="BL15:BM15"/>
    <mergeCell ref="BN15:BO15"/>
    <mergeCell ref="A15:A16"/>
    <mergeCell ref="C15:G15"/>
    <mergeCell ref="Y15:Z15"/>
    <mergeCell ref="AM15:AM16"/>
    <mergeCell ref="AN15:AN16"/>
    <mergeCell ref="BJ15:BK15"/>
    <mergeCell ref="BT15:BT16"/>
    <mergeCell ref="DA15:DA16"/>
    <mergeCell ref="DB15:DB16"/>
    <mergeCell ref="DC15:DC16"/>
    <mergeCell ref="A17:A18"/>
    <mergeCell ref="C17:G17"/>
    <mergeCell ref="I17:M17"/>
    <mergeCell ref="O17:Q17"/>
    <mergeCell ref="S17:T17"/>
    <mergeCell ref="V17:W17"/>
    <mergeCell ref="Y17:Z17"/>
    <mergeCell ref="BR15:BR16"/>
    <mergeCell ref="BS15:BS16"/>
    <mergeCell ref="S19:T19"/>
    <mergeCell ref="V19:W19"/>
    <mergeCell ref="Y19:Z19"/>
    <mergeCell ref="AM19:AM20"/>
    <mergeCell ref="A19:A20"/>
    <mergeCell ref="C19:G19"/>
    <mergeCell ref="I19:M19"/>
    <mergeCell ref="O19:Q19"/>
    <mergeCell ref="DD17:DD18"/>
    <mergeCell ref="AM17:AM18"/>
    <mergeCell ref="AN17:AN18"/>
    <mergeCell ref="BJ17:BK17"/>
    <mergeCell ref="BL17:BM17"/>
    <mergeCell ref="BN17:BO17"/>
    <mergeCell ref="BR17:BR18"/>
    <mergeCell ref="BS17:BS18"/>
    <mergeCell ref="BT17:BT18"/>
    <mergeCell ref="DA17:DA18"/>
    <mergeCell ref="DB17:DB18"/>
    <mergeCell ref="DC17:DC18"/>
    <mergeCell ref="DD19:DD20"/>
    <mergeCell ref="AN19:AN20"/>
    <mergeCell ref="BJ19:BK19"/>
    <mergeCell ref="BL19:BM19"/>
    <mergeCell ref="BN19:BO19"/>
    <mergeCell ref="BR19:BR20"/>
    <mergeCell ref="BS19:BS20"/>
    <mergeCell ref="BT19:BT20"/>
    <mergeCell ref="DA19:DA20"/>
    <mergeCell ref="DB19:DB20"/>
    <mergeCell ref="DC19:DC20"/>
    <mergeCell ref="A21:A22"/>
    <mergeCell ref="C21:G21"/>
    <mergeCell ref="I21:M21"/>
    <mergeCell ref="O21:Q21"/>
    <mergeCell ref="S21:T21"/>
    <mergeCell ref="V21:W21"/>
    <mergeCell ref="Y21:Z21"/>
    <mergeCell ref="AM21:AM22"/>
    <mergeCell ref="AN21:AN22"/>
    <mergeCell ref="DD23:DD24"/>
    <mergeCell ref="DC23:DC24"/>
    <mergeCell ref="BJ21:BK21"/>
    <mergeCell ref="BL21:BM21"/>
    <mergeCell ref="BN21:BO21"/>
    <mergeCell ref="BR21:BR22"/>
    <mergeCell ref="BS21:BS22"/>
    <mergeCell ref="BT21:BT22"/>
    <mergeCell ref="DC21:DC22"/>
    <mergeCell ref="DD21:DD22"/>
    <mergeCell ref="S25:T25"/>
    <mergeCell ref="V25:W25"/>
    <mergeCell ref="Y25:Z25"/>
    <mergeCell ref="BR23:BR24"/>
    <mergeCell ref="Y23:Z23"/>
    <mergeCell ref="BN23:BO23"/>
    <mergeCell ref="A25:A26"/>
    <mergeCell ref="C25:G25"/>
    <mergeCell ref="I25:M25"/>
    <mergeCell ref="O25:Q25"/>
    <mergeCell ref="S23:T23"/>
    <mergeCell ref="V23:W23"/>
    <mergeCell ref="DA21:DA22"/>
    <mergeCell ref="DB21:DB22"/>
    <mergeCell ref="BS23:BS24"/>
    <mergeCell ref="BT23:BT24"/>
    <mergeCell ref="DA23:DA24"/>
    <mergeCell ref="DB23:DB24"/>
    <mergeCell ref="A23:A24"/>
    <mergeCell ref="C23:G23"/>
    <mergeCell ref="I23:M23"/>
    <mergeCell ref="O23:Q23"/>
    <mergeCell ref="AM23:AM24"/>
    <mergeCell ref="AN23:AN24"/>
    <mergeCell ref="BJ23:BK23"/>
    <mergeCell ref="BL23:BM23"/>
    <mergeCell ref="DC25:DC26"/>
    <mergeCell ref="DD25:DD26"/>
    <mergeCell ref="AM25:AM26"/>
    <mergeCell ref="AN25:AN26"/>
    <mergeCell ref="BJ25:BK25"/>
    <mergeCell ref="BL25:BM25"/>
    <mergeCell ref="BN25:BO25"/>
    <mergeCell ref="BR25:BR26"/>
    <mergeCell ref="BS25:BS26"/>
    <mergeCell ref="BT25:BT26"/>
    <mergeCell ref="DA25:DA26"/>
    <mergeCell ref="DB25:DB26"/>
    <mergeCell ref="A27:A28"/>
    <mergeCell ref="C27:G27"/>
    <mergeCell ref="I27:M27"/>
    <mergeCell ref="O27:Q27"/>
    <mergeCell ref="S27:T27"/>
    <mergeCell ref="V27:W27"/>
    <mergeCell ref="Y27:Z27"/>
    <mergeCell ref="AM27:AM28"/>
    <mergeCell ref="DB27:DB28"/>
    <mergeCell ref="DC27:DC28"/>
    <mergeCell ref="DD27:DD28"/>
    <mergeCell ref="AM29:AM30"/>
    <mergeCell ref="AN29:AN30"/>
    <mergeCell ref="BT27:BT28"/>
    <mergeCell ref="DA27:DA28"/>
    <mergeCell ref="AN27:AN28"/>
    <mergeCell ref="BJ27:BK27"/>
    <mergeCell ref="BL27:BM27"/>
    <mergeCell ref="BN27:BO27"/>
    <mergeCell ref="BR27:BR28"/>
    <mergeCell ref="BS27:BS28"/>
    <mergeCell ref="BS29:BS30"/>
    <mergeCell ref="BT29:BT30"/>
    <mergeCell ref="A29:A30"/>
    <mergeCell ref="C29:G29"/>
    <mergeCell ref="I29:M29"/>
    <mergeCell ref="O29:Q29"/>
    <mergeCell ref="S29:T29"/>
    <mergeCell ref="V29:W29"/>
    <mergeCell ref="Y29:Z29"/>
    <mergeCell ref="BJ29:BK29"/>
    <mergeCell ref="BL29:BM29"/>
    <mergeCell ref="BN29:BO29"/>
    <mergeCell ref="BR29:BR30"/>
    <mergeCell ref="DD31:DD32"/>
    <mergeCell ref="DA29:DA30"/>
    <mergeCell ref="DB29:DB30"/>
    <mergeCell ref="DC29:DC30"/>
    <mergeCell ref="DD29:DD30"/>
    <mergeCell ref="I31:M31"/>
    <mergeCell ref="O31:Q31"/>
    <mergeCell ref="S31:T31"/>
    <mergeCell ref="V31:W31"/>
    <mergeCell ref="BL31:BM31"/>
    <mergeCell ref="BN31:BO31"/>
    <mergeCell ref="A31:A32"/>
    <mergeCell ref="C31:G31"/>
    <mergeCell ref="Y31:Z31"/>
    <mergeCell ref="AM31:AM32"/>
    <mergeCell ref="AN31:AN32"/>
    <mergeCell ref="BJ31:BK31"/>
    <mergeCell ref="BT31:BT32"/>
    <mergeCell ref="DA31:DA32"/>
    <mergeCell ref="DB31:DB32"/>
    <mergeCell ref="DC31:DC32"/>
    <mergeCell ref="A33:A34"/>
    <mergeCell ref="C33:G33"/>
    <mergeCell ref="I33:M33"/>
    <mergeCell ref="O33:Q33"/>
    <mergeCell ref="S33:T33"/>
    <mergeCell ref="V33:W33"/>
    <mergeCell ref="Y33:Z33"/>
    <mergeCell ref="BR31:BR32"/>
    <mergeCell ref="BS31:BS32"/>
    <mergeCell ref="S35:T35"/>
    <mergeCell ref="V35:W35"/>
    <mergeCell ref="Y35:Z35"/>
    <mergeCell ref="AM35:AM36"/>
    <mergeCell ref="A35:A36"/>
    <mergeCell ref="C35:G35"/>
    <mergeCell ref="I35:M35"/>
    <mergeCell ref="O35:Q35"/>
    <mergeCell ref="DD33:DD34"/>
    <mergeCell ref="AM33:AM34"/>
    <mergeCell ref="AN33:AN34"/>
    <mergeCell ref="BJ33:BK33"/>
    <mergeCell ref="BL33:BM33"/>
    <mergeCell ref="BN33:BO33"/>
    <mergeCell ref="BR33:BR34"/>
    <mergeCell ref="BS33:BS34"/>
    <mergeCell ref="BT33:BT34"/>
    <mergeCell ref="DA33:DA34"/>
    <mergeCell ref="DB33:DB34"/>
    <mergeCell ref="DC33:DC34"/>
    <mergeCell ref="DD35:DD36"/>
    <mergeCell ref="AN35:AN36"/>
    <mergeCell ref="BJ35:BK35"/>
    <mergeCell ref="BL35:BM35"/>
    <mergeCell ref="BN35:BO35"/>
    <mergeCell ref="BR35:BR36"/>
    <mergeCell ref="BS35:BS36"/>
    <mergeCell ref="BT35:BT36"/>
    <mergeCell ref="DA35:DA36"/>
    <mergeCell ref="DB35:DB36"/>
    <mergeCell ref="DC35:DC36"/>
    <mergeCell ref="A37:A38"/>
    <mergeCell ref="C37:G37"/>
    <mergeCell ref="I37:M37"/>
    <mergeCell ref="O37:Q37"/>
    <mergeCell ref="S37:T37"/>
    <mergeCell ref="V37:W37"/>
    <mergeCell ref="Y37:Z37"/>
    <mergeCell ref="AM37:AM38"/>
    <mergeCell ref="AN37:AN38"/>
    <mergeCell ref="S39:T39"/>
    <mergeCell ref="V39:W39"/>
    <mergeCell ref="DA37:DA38"/>
    <mergeCell ref="DB37:DB38"/>
    <mergeCell ref="A39:A40"/>
    <mergeCell ref="C39:G39"/>
    <mergeCell ref="I39:M39"/>
    <mergeCell ref="O39:Q39"/>
    <mergeCell ref="BJ37:BK37"/>
    <mergeCell ref="BL37:BM37"/>
    <mergeCell ref="BN37:BO37"/>
    <mergeCell ref="BR37:BR38"/>
    <mergeCell ref="BS37:BS38"/>
    <mergeCell ref="BT37:BT38"/>
    <mergeCell ref="DC37:DC38"/>
    <mergeCell ref="DD37:DD38"/>
    <mergeCell ref="Y39:Z39"/>
    <mergeCell ref="AM39:AM40"/>
    <mergeCell ref="AN39:AN40"/>
    <mergeCell ref="BJ39:BK39"/>
    <mergeCell ref="BB42:BP42"/>
    <mergeCell ref="BT42:BY42"/>
    <mergeCell ref="BZ42:CQ42"/>
    <mergeCell ref="BR39:BR40"/>
    <mergeCell ref="BS39:BS40"/>
    <mergeCell ref="BT39:BT40"/>
    <mergeCell ref="BL39:BM39"/>
    <mergeCell ref="BN39:BO39"/>
    <mergeCell ref="C42:U42"/>
    <mergeCell ref="V42:AC42"/>
    <mergeCell ref="AD42:AK42"/>
    <mergeCell ref="AP42:BA42"/>
    <mergeCell ref="CR42:CY42"/>
    <mergeCell ref="DD39:DD40"/>
    <mergeCell ref="DA39:DA40"/>
    <mergeCell ref="DB39:DB40"/>
    <mergeCell ref="DC39:DC40"/>
  </mergeCells>
  <printOptions horizontalCentered="1" verticalCentered="1"/>
  <pageMargins left="0" right="0" top="0" bottom="0" header="0" footer="0"/>
  <pageSetup fitToHeight="1" fitToWidth="1"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T112"/>
  <sheetViews>
    <sheetView zoomScalePageLayoutView="0" workbookViewId="0" topLeftCell="EE58">
      <selection activeCell="EG5" sqref="EG5:EG60"/>
    </sheetView>
  </sheetViews>
  <sheetFormatPr defaultColWidth="81.7109375" defaultRowHeight="12.75"/>
  <cols>
    <col min="1" max="1" width="33.421875" style="2" customWidth="1"/>
    <col min="2" max="2" width="16.421875" style="58" customWidth="1"/>
    <col min="3" max="7" width="7.140625" style="58" customWidth="1"/>
    <col min="8" max="8" width="9.421875" style="58" customWidth="1"/>
    <col min="9" max="10" width="7.140625" style="58" customWidth="1"/>
    <col min="11" max="11" width="9.421875" style="58" customWidth="1"/>
    <col min="12" max="16" width="7.140625" style="58" customWidth="1"/>
    <col min="17" max="17" width="9.421875" style="58" customWidth="1"/>
    <col min="18" max="19" width="7.140625" style="58" customWidth="1"/>
    <col min="20" max="20" width="9.421875" style="58" customWidth="1"/>
    <col min="21" max="23" width="7.140625" style="58" customWidth="1"/>
    <col min="24" max="24" width="9.421875" style="58" customWidth="1"/>
    <col min="25" max="27" width="7.140625" style="58" customWidth="1"/>
    <col min="28" max="28" width="9.421875" style="58" customWidth="1"/>
    <col min="29" max="30" width="7.140625" style="58" customWidth="1"/>
    <col min="31" max="31" width="9.421875" style="58" customWidth="1"/>
    <col min="32" max="34" width="7.140625" style="1" customWidth="1"/>
    <col min="35" max="35" width="9.421875" style="1" customWidth="1"/>
    <col min="36" max="38" width="7.140625" style="47" customWidth="1"/>
    <col min="39" max="39" width="9.421875" style="50" customWidth="1"/>
    <col min="40" max="41" width="7.140625" style="1" customWidth="1"/>
    <col min="42" max="42" width="9.421875" style="50" customWidth="1"/>
    <col min="43" max="44" width="7.140625" style="50" customWidth="1"/>
    <col min="45" max="45" width="9.421875" style="50" customWidth="1"/>
    <col min="46" max="47" width="7.140625" style="50" customWidth="1"/>
    <col min="48" max="48" width="9.421875" style="50" customWidth="1"/>
    <col min="49" max="49" width="7.140625" style="50" customWidth="1"/>
    <col min="50" max="50" width="9.421875" style="50" customWidth="1"/>
    <col min="51" max="52" width="7.140625" style="51" customWidth="1"/>
    <col min="53" max="53" width="9.421875" style="50" customWidth="1"/>
    <col min="54" max="55" width="7.140625" style="51" customWidth="1"/>
    <col min="56" max="56" width="9.421875" style="50" customWidth="1"/>
    <col min="57" max="57" width="7.140625" style="1" customWidth="1"/>
    <col min="58" max="58" width="9.421875" style="1" customWidth="1"/>
    <col min="59" max="59" width="7.140625" style="1" customWidth="1"/>
    <col min="60" max="60" width="9.421875" style="52" customWidth="1"/>
    <col min="61" max="61" width="7.140625" style="47" customWidth="1"/>
    <col min="62" max="62" width="9.421875" style="1" customWidth="1"/>
    <col min="63" max="63" width="7.140625" style="1" customWidth="1"/>
    <col min="64" max="64" width="9.421875" style="47" customWidth="1"/>
    <col min="65" max="65" width="7.140625" style="47" customWidth="1"/>
    <col min="66" max="66" width="9.421875" style="53" customWidth="1"/>
    <col min="67" max="67" width="14.140625" style="54" customWidth="1"/>
    <col min="68" max="68" width="14.140625" style="1" customWidth="1"/>
    <col min="69" max="69" width="23.7109375" style="2" customWidth="1"/>
    <col min="70" max="70" width="16.421875" style="1" customWidth="1"/>
    <col min="71" max="72" width="7.140625" style="1" customWidth="1"/>
    <col min="73" max="73" width="9.421875" style="47" customWidth="1"/>
    <col min="74" max="75" width="7.140625" style="47" customWidth="1"/>
    <col min="76" max="76" width="9.421875" style="47" customWidth="1"/>
    <col min="77" max="78" width="7.140625" style="47" customWidth="1"/>
    <col min="79" max="79" width="9.421875" style="1" customWidth="1"/>
    <col min="80" max="82" width="7.140625" style="1" customWidth="1"/>
    <col min="83" max="83" width="9.421875" style="1" customWidth="1"/>
    <col min="84" max="86" width="7.140625" style="1" customWidth="1"/>
    <col min="87" max="87" width="9.421875" style="1" customWidth="1"/>
    <col min="88" max="93" width="3.7109375" style="1" customWidth="1"/>
    <col min="94" max="94" width="9.421875" style="1" customWidth="1"/>
    <col min="95" max="95" width="14.140625" style="56" customWidth="1"/>
    <col min="96" max="96" width="18.8515625" style="57" customWidth="1"/>
    <col min="97" max="97" width="18.8515625" style="1" customWidth="1"/>
    <col min="98" max="98" width="23.7109375" style="2" customWidth="1"/>
    <col min="99" max="99" width="14.140625" style="1" customWidth="1"/>
    <col min="100" max="100" width="7.140625" style="1" customWidth="1"/>
    <col min="101" max="101" width="9.421875" style="1" customWidth="1"/>
    <col min="102" max="102" width="7.140625" style="1" customWidth="1"/>
    <col min="103" max="103" width="9.421875" style="1" customWidth="1"/>
    <col min="104" max="109" width="7.140625" style="1" customWidth="1"/>
    <col min="110" max="110" width="9.421875" style="1" customWidth="1"/>
    <col min="111" max="116" width="7.140625" style="1" customWidth="1"/>
    <col min="117" max="117" width="9.421875" style="1" customWidth="1"/>
    <col min="118" max="123" width="7.140625" style="1" customWidth="1"/>
    <col min="124" max="124" width="9.421875" style="1" customWidth="1"/>
    <col min="125" max="125" width="7.140625" style="1" customWidth="1"/>
    <col min="126" max="126" width="9.421875" style="1" customWidth="1"/>
    <col min="127" max="127" width="7.140625" style="1" customWidth="1"/>
    <col min="128" max="128" width="9.421875" style="1" customWidth="1"/>
    <col min="129" max="129" width="7.140625" style="1" customWidth="1"/>
    <col min="130" max="130" width="9.421875" style="1" customWidth="1"/>
    <col min="131" max="131" width="7.140625" style="1" customWidth="1"/>
    <col min="132" max="132" width="9.421875" style="1" customWidth="1"/>
    <col min="133" max="133" width="14.140625" style="1" customWidth="1"/>
    <col min="134" max="134" width="18.8515625" style="1" bestFit="1" customWidth="1"/>
    <col min="135" max="135" width="26.00390625" style="1" customWidth="1"/>
    <col min="136" max="136" width="42.00390625" style="2" bestFit="1" customWidth="1"/>
    <col min="137" max="137" width="18.8515625" style="1" customWidth="1"/>
    <col min="138" max="16384" width="81.7109375" style="1" customWidth="1"/>
  </cols>
  <sheetData>
    <row r="1" spans="1:137" ht="81" customHeight="1">
      <c r="A1" s="191" t="s">
        <v>0</v>
      </c>
      <c r="B1" s="192"/>
      <c r="C1" s="211" t="s">
        <v>1</v>
      </c>
      <c r="D1" s="187"/>
      <c r="E1" s="187"/>
      <c r="F1" s="187"/>
      <c r="G1" s="187"/>
      <c r="H1" s="187"/>
      <c r="I1" s="187"/>
      <c r="J1" s="187"/>
      <c r="K1" s="188"/>
      <c r="L1" s="186" t="s">
        <v>2</v>
      </c>
      <c r="M1" s="187"/>
      <c r="N1" s="187"/>
      <c r="O1" s="187"/>
      <c r="P1" s="187"/>
      <c r="Q1" s="187"/>
      <c r="R1" s="187"/>
      <c r="S1" s="187"/>
      <c r="T1" s="188"/>
      <c r="U1" s="186" t="s">
        <v>3</v>
      </c>
      <c r="V1" s="187"/>
      <c r="W1" s="187"/>
      <c r="X1" s="187"/>
      <c r="Y1" s="187"/>
      <c r="Z1" s="187"/>
      <c r="AA1" s="187"/>
      <c r="AB1" s="187"/>
      <c r="AC1" s="187"/>
      <c r="AD1" s="187"/>
      <c r="AE1" s="212"/>
      <c r="AF1" s="186" t="s">
        <v>4</v>
      </c>
      <c r="AG1" s="187"/>
      <c r="AH1" s="187"/>
      <c r="AI1" s="187"/>
      <c r="AJ1" s="187"/>
      <c r="AK1" s="187"/>
      <c r="AL1" s="187"/>
      <c r="AM1" s="187"/>
      <c r="AN1" s="187"/>
      <c r="AO1" s="187"/>
      <c r="AP1" s="188"/>
      <c r="AQ1" s="203" t="s">
        <v>5</v>
      </c>
      <c r="AR1" s="204"/>
      <c r="AS1" s="204"/>
      <c r="AT1" s="204"/>
      <c r="AU1" s="204"/>
      <c r="AV1" s="204"/>
      <c r="AW1" s="204"/>
      <c r="AX1" s="205"/>
      <c r="AY1" s="203" t="s">
        <v>6</v>
      </c>
      <c r="AZ1" s="204"/>
      <c r="BA1" s="204"/>
      <c r="BB1" s="204"/>
      <c r="BC1" s="204"/>
      <c r="BD1" s="204"/>
      <c r="BE1" s="204"/>
      <c r="BF1" s="205"/>
      <c r="BG1" s="186" t="s">
        <v>7</v>
      </c>
      <c r="BH1" s="187"/>
      <c r="BI1" s="187"/>
      <c r="BJ1" s="187"/>
      <c r="BK1" s="187"/>
      <c r="BL1" s="187"/>
      <c r="BM1" s="187"/>
      <c r="BN1" s="188"/>
      <c r="BO1" s="189" t="s">
        <v>8</v>
      </c>
      <c r="BP1" s="201" t="s">
        <v>9</v>
      </c>
      <c r="BQ1" s="191" t="s">
        <v>0</v>
      </c>
      <c r="BR1" s="192"/>
      <c r="BS1" s="197" t="s">
        <v>10</v>
      </c>
      <c r="BT1" s="198"/>
      <c r="BU1" s="198"/>
      <c r="BV1" s="198"/>
      <c r="BW1" s="198"/>
      <c r="BX1" s="198"/>
      <c r="BY1" s="198"/>
      <c r="BZ1" s="198"/>
      <c r="CA1" s="199"/>
      <c r="CB1" s="186" t="s">
        <v>11</v>
      </c>
      <c r="CC1" s="187"/>
      <c r="CD1" s="187"/>
      <c r="CE1" s="187"/>
      <c r="CF1" s="187"/>
      <c r="CG1" s="187"/>
      <c r="CH1" s="187"/>
      <c r="CI1" s="187"/>
      <c r="CJ1" s="187"/>
      <c r="CK1" s="187"/>
      <c r="CL1" s="187"/>
      <c r="CM1" s="187"/>
      <c r="CN1" s="187"/>
      <c r="CO1" s="187"/>
      <c r="CP1" s="188"/>
      <c r="CQ1" s="189" t="s">
        <v>12</v>
      </c>
      <c r="CR1" s="176" t="s">
        <v>13</v>
      </c>
      <c r="CS1" s="178" t="s">
        <v>14</v>
      </c>
      <c r="CT1" s="191" t="s">
        <v>0</v>
      </c>
      <c r="CU1" s="192"/>
      <c r="CV1" s="197" t="s">
        <v>15</v>
      </c>
      <c r="CW1" s="198"/>
      <c r="CX1" s="198"/>
      <c r="CY1" s="199"/>
      <c r="CZ1" s="186" t="s">
        <v>16</v>
      </c>
      <c r="DA1" s="187"/>
      <c r="DB1" s="187"/>
      <c r="DC1" s="187"/>
      <c r="DD1" s="187"/>
      <c r="DE1" s="187"/>
      <c r="DF1" s="187"/>
      <c r="DG1" s="187"/>
      <c r="DH1" s="187"/>
      <c r="DI1" s="187"/>
      <c r="DJ1" s="187"/>
      <c r="DK1" s="187"/>
      <c r="DL1" s="187"/>
      <c r="DM1" s="187"/>
      <c r="DN1" s="187"/>
      <c r="DO1" s="187"/>
      <c r="DP1" s="187"/>
      <c r="DQ1" s="187"/>
      <c r="DR1" s="187"/>
      <c r="DS1" s="187"/>
      <c r="DT1" s="188"/>
      <c r="DU1" s="186" t="s">
        <v>17</v>
      </c>
      <c r="DV1" s="187"/>
      <c r="DW1" s="187"/>
      <c r="DX1" s="187"/>
      <c r="DY1" s="187"/>
      <c r="DZ1" s="187"/>
      <c r="EA1" s="187"/>
      <c r="EB1" s="188"/>
      <c r="EC1" s="189" t="s">
        <v>18</v>
      </c>
      <c r="ED1" s="176" t="s">
        <v>19</v>
      </c>
      <c r="EE1" s="178" t="s">
        <v>20</v>
      </c>
      <c r="EF1" s="180" t="s">
        <v>21</v>
      </c>
      <c r="EG1" s="357"/>
    </row>
    <row r="2" spans="1:137" s="2" customFormat="1" ht="70.5" customHeight="1">
      <c r="A2" s="193"/>
      <c r="B2" s="194"/>
      <c r="C2" s="213" t="s">
        <v>22</v>
      </c>
      <c r="D2" s="183"/>
      <c r="E2" s="183"/>
      <c r="F2" s="183"/>
      <c r="G2" s="183"/>
      <c r="H2" s="171" t="s">
        <v>23</v>
      </c>
      <c r="I2" s="175" t="s">
        <v>24</v>
      </c>
      <c r="J2" s="175"/>
      <c r="K2" s="172" t="s">
        <v>23</v>
      </c>
      <c r="L2" s="182" t="s">
        <v>22</v>
      </c>
      <c r="M2" s="183"/>
      <c r="N2" s="183"/>
      <c r="O2" s="183"/>
      <c r="P2" s="183"/>
      <c r="Q2" s="171" t="s">
        <v>23</v>
      </c>
      <c r="R2" s="175" t="s">
        <v>24</v>
      </c>
      <c r="S2" s="175"/>
      <c r="T2" s="172" t="s">
        <v>23</v>
      </c>
      <c r="U2" s="182" t="s">
        <v>25</v>
      </c>
      <c r="V2" s="183"/>
      <c r="W2" s="183"/>
      <c r="X2" s="171" t="s">
        <v>23</v>
      </c>
      <c r="Y2" s="175" t="s">
        <v>26</v>
      </c>
      <c r="Z2" s="175"/>
      <c r="AA2" s="175"/>
      <c r="AB2" s="171" t="s">
        <v>23</v>
      </c>
      <c r="AC2" s="175" t="s">
        <v>24</v>
      </c>
      <c r="AD2" s="175"/>
      <c r="AE2" s="181" t="s">
        <v>23</v>
      </c>
      <c r="AF2" s="182" t="s">
        <v>25</v>
      </c>
      <c r="AG2" s="183"/>
      <c r="AH2" s="183"/>
      <c r="AI2" s="171" t="s">
        <v>23</v>
      </c>
      <c r="AJ2" s="175" t="s">
        <v>26</v>
      </c>
      <c r="AK2" s="175"/>
      <c r="AL2" s="175"/>
      <c r="AM2" s="171" t="s">
        <v>23</v>
      </c>
      <c r="AN2" s="175" t="s">
        <v>24</v>
      </c>
      <c r="AO2" s="175"/>
      <c r="AP2" s="172" t="s">
        <v>23</v>
      </c>
      <c r="AQ2" s="182" t="s">
        <v>27</v>
      </c>
      <c r="AR2" s="183"/>
      <c r="AS2" s="171" t="s">
        <v>23</v>
      </c>
      <c r="AT2" s="183" t="s">
        <v>28</v>
      </c>
      <c r="AU2" s="183"/>
      <c r="AV2" s="171" t="s">
        <v>23</v>
      </c>
      <c r="AW2" s="175" t="s">
        <v>29</v>
      </c>
      <c r="AX2" s="172" t="s">
        <v>23</v>
      </c>
      <c r="AY2" s="182" t="s">
        <v>27</v>
      </c>
      <c r="AZ2" s="183"/>
      <c r="BA2" s="171" t="s">
        <v>23</v>
      </c>
      <c r="BB2" s="183" t="s">
        <v>28</v>
      </c>
      <c r="BC2" s="183"/>
      <c r="BD2" s="171" t="s">
        <v>23</v>
      </c>
      <c r="BE2" s="175" t="s">
        <v>29</v>
      </c>
      <c r="BF2" s="172" t="s">
        <v>23</v>
      </c>
      <c r="BG2" s="184" t="s">
        <v>30</v>
      </c>
      <c r="BH2" s="171" t="s">
        <v>23</v>
      </c>
      <c r="BI2" s="171" t="s">
        <v>31</v>
      </c>
      <c r="BJ2" s="171" t="s">
        <v>23</v>
      </c>
      <c r="BK2" s="185" t="s">
        <v>32</v>
      </c>
      <c r="BL2" s="171" t="s">
        <v>23</v>
      </c>
      <c r="BM2" s="171" t="s">
        <v>33</v>
      </c>
      <c r="BN2" s="172" t="s">
        <v>23</v>
      </c>
      <c r="BO2" s="190"/>
      <c r="BP2" s="202"/>
      <c r="BQ2" s="193"/>
      <c r="BR2" s="194"/>
      <c r="BS2" s="209" t="s">
        <v>34</v>
      </c>
      <c r="BT2" s="210"/>
      <c r="BU2" s="171" t="s">
        <v>23</v>
      </c>
      <c r="BV2" s="210" t="s">
        <v>35</v>
      </c>
      <c r="BW2" s="210"/>
      <c r="BX2" s="171" t="s">
        <v>23</v>
      </c>
      <c r="BY2" s="206" t="s">
        <v>24</v>
      </c>
      <c r="BZ2" s="206"/>
      <c r="CA2" s="172" t="s">
        <v>23</v>
      </c>
      <c r="CB2" s="173" t="s">
        <v>34</v>
      </c>
      <c r="CC2" s="174"/>
      <c r="CD2" s="174"/>
      <c r="CE2" s="171" t="s">
        <v>23</v>
      </c>
      <c r="CF2" s="200" t="s">
        <v>35</v>
      </c>
      <c r="CG2" s="200"/>
      <c r="CH2" s="200"/>
      <c r="CI2" s="171" t="s">
        <v>23</v>
      </c>
      <c r="CJ2" s="175" t="s">
        <v>24</v>
      </c>
      <c r="CK2" s="175"/>
      <c r="CL2" s="175"/>
      <c r="CM2" s="175"/>
      <c r="CN2" s="175"/>
      <c r="CO2" s="175"/>
      <c r="CP2" s="172" t="s">
        <v>23</v>
      </c>
      <c r="CQ2" s="190"/>
      <c r="CR2" s="177"/>
      <c r="CS2" s="179"/>
      <c r="CT2" s="193"/>
      <c r="CU2" s="194"/>
      <c r="CV2" s="184" t="s">
        <v>36</v>
      </c>
      <c r="CW2" s="171" t="s">
        <v>23</v>
      </c>
      <c r="CX2" s="171" t="s">
        <v>37</v>
      </c>
      <c r="CY2" s="172" t="s">
        <v>23</v>
      </c>
      <c r="CZ2" s="173" t="s">
        <v>25</v>
      </c>
      <c r="DA2" s="174"/>
      <c r="DB2" s="174"/>
      <c r="DC2" s="174"/>
      <c r="DD2" s="174"/>
      <c r="DE2" s="174"/>
      <c r="DF2" s="171" t="s">
        <v>23</v>
      </c>
      <c r="DG2" s="175" t="s">
        <v>38</v>
      </c>
      <c r="DH2" s="175"/>
      <c r="DI2" s="175"/>
      <c r="DJ2" s="175"/>
      <c r="DK2" s="175"/>
      <c r="DL2" s="175"/>
      <c r="DM2" s="171" t="s">
        <v>23</v>
      </c>
      <c r="DN2" s="175" t="s">
        <v>24</v>
      </c>
      <c r="DO2" s="175"/>
      <c r="DP2" s="175"/>
      <c r="DQ2" s="175"/>
      <c r="DR2" s="175"/>
      <c r="DS2" s="175"/>
      <c r="DT2" s="172" t="s">
        <v>23</v>
      </c>
      <c r="DU2" s="170" t="s">
        <v>39</v>
      </c>
      <c r="DV2" s="171" t="s">
        <v>23</v>
      </c>
      <c r="DW2" s="170" t="s">
        <v>40</v>
      </c>
      <c r="DX2" s="171" t="s">
        <v>23</v>
      </c>
      <c r="DY2" s="170" t="s">
        <v>41</v>
      </c>
      <c r="DZ2" s="171" t="s">
        <v>23</v>
      </c>
      <c r="EA2" s="170" t="s">
        <v>42</v>
      </c>
      <c r="EB2" s="172" t="s">
        <v>23</v>
      </c>
      <c r="EC2" s="190"/>
      <c r="ED2" s="177"/>
      <c r="EE2" s="179"/>
      <c r="EF2" s="164" t="s">
        <v>43</v>
      </c>
      <c r="EG2" s="358" t="s">
        <v>44</v>
      </c>
    </row>
    <row r="3" spans="1:137" s="2" customFormat="1" ht="27.75" customHeight="1">
      <c r="A3" s="193"/>
      <c r="B3" s="194"/>
      <c r="C3" s="213"/>
      <c r="D3" s="183"/>
      <c r="E3" s="183"/>
      <c r="F3" s="183"/>
      <c r="G3" s="183"/>
      <c r="H3" s="171"/>
      <c r="I3" s="175"/>
      <c r="J3" s="175"/>
      <c r="K3" s="172"/>
      <c r="L3" s="182"/>
      <c r="M3" s="183"/>
      <c r="N3" s="183"/>
      <c r="O3" s="183"/>
      <c r="P3" s="183"/>
      <c r="Q3" s="171"/>
      <c r="R3" s="175"/>
      <c r="S3" s="175"/>
      <c r="T3" s="172"/>
      <c r="U3" s="182"/>
      <c r="V3" s="183"/>
      <c r="W3" s="183"/>
      <c r="X3" s="171"/>
      <c r="Y3" s="175"/>
      <c r="Z3" s="175"/>
      <c r="AA3" s="175"/>
      <c r="AB3" s="171"/>
      <c r="AC3" s="175"/>
      <c r="AD3" s="175"/>
      <c r="AE3" s="181"/>
      <c r="AF3" s="182"/>
      <c r="AG3" s="183"/>
      <c r="AH3" s="183"/>
      <c r="AI3" s="171"/>
      <c r="AJ3" s="175"/>
      <c r="AK3" s="175"/>
      <c r="AL3" s="175"/>
      <c r="AM3" s="171"/>
      <c r="AN3" s="175"/>
      <c r="AO3" s="175"/>
      <c r="AP3" s="172"/>
      <c r="AQ3" s="182"/>
      <c r="AR3" s="183"/>
      <c r="AS3" s="171"/>
      <c r="AT3" s="183"/>
      <c r="AU3" s="183"/>
      <c r="AV3" s="171"/>
      <c r="AW3" s="175"/>
      <c r="AX3" s="172"/>
      <c r="AY3" s="182"/>
      <c r="AZ3" s="183"/>
      <c r="BA3" s="171"/>
      <c r="BB3" s="183"/>
      <c r="BC3" s="183"/>
      <c r="BD3" s="171"/>
      <c r="BE3" s="175"/>
      <c r="BF3" s="172"/>
      <c r="BG3" s="184"/>
      <c r="BH3" s="171"/>
      <c r="BI3" s="171"/>
      <c r="BJ3" s="171"/>
      <c r="BK3" s="185"/>
      <c r="BL3" s="171"/>
      <c r="BM3" s="171"/>
      <c r="BN3" s="172"/>
      <c r="BO3" s="190"/>
      <c r="BP3" s="202"/>
      <c r="BQ3" s="193"/>
      <c r="BR3" s="194"/>
      <c r="BS3" s="209"/>
      <c r="BT3" s="210"/>
      <c r="BU3" s="171"/>
      <c r="BV3" s="210"/>
      <c r="BW3" s="210"/>
      <c r="BX3" s="171"/>
      <c r="BY3" s="206"/>
      <c r="BZ3" s="206"/>
      <c r="CA3" s="172"/>
      <c r="CB3" s="3" t="s">
        <v>45</v>
      </c>
      <c r="CC3" s="4"/>
      <c r="CD3" s="5" t="s">
        <v>46</v>
      </c>
      <c r="CE3" s="171"/>
      <c r="CF3" s="5" t="s">
        <v>45</v>
      </c>
      <c r="CG3" s="4"/>
      <c r="CH3" s="5" t="s">
        <v>46</v>
      </c>
      <c r="CI3" s="171"/>
      <c r="CJ3" s="167" t="s">
        <v>45</v>
      </c>
      <c r="CK3" s="168"/>
      <c r="CL3" s="168"/>
      <c r="CM3" s="169"/>
      <c r="CN3" s="167" t="s">
        <v>46</v>
      </c>
      <c r="CO3" s="169"/>
      <c r="CP3" s="172"/>
      <c r="CQ3" s="190"/>
      <c r="CR3" s="177"/>
      <c r="CS3" s="179"/>
      <c r="CT3" s="193"/>
      <c r="CU3" s="194"/>
      <c r="CV3" s="184"/>
      <c r="CW3" s="171"/>
      <c r="CX3" s="171"/>
      <c r="CY3" s="172"/>
      <c r="CZ3" s="173"/>
      <c r="DA3" s="174"/>
      <c r="DB3" s="174"/>
      <c r="DC3" s="174"/>
      <c r="DD3" s="174"/>
      <c r="DE3" s="174"/>
      <c r="DF3" s="171"/>
      <c r="DG3" s="175"/>
      <c r="DH3" s="175"/>
      <c r="DI3" s="175"/>
      <c r="DJ3" s="175"/>
      <c r="DK3" s="175"/>
      <c r="DL3" s="175"/>
      <c r="DM3" s="171"/>
      <c r="DN3" s="175"/>
      <c r="DO3" s="175"/>
      <c r="DP3" s="175"/>
      <c r="DQ3" s="175"/>
      <c r="DR3" s="175"/>
      <c r="DS3" s="175"/>
      <c r="DT3" s="172"/>
      <c r="DU3" s="170"/>
      <c r="DV3" s="171"/>
      <c r="DW3" s="170"/>
      <c r="DX3" s="171"/>
      <c r="DY3" s="170"/>
      <c r="DZ3" s="171"/>
      <c r="EA3" s="170"/>
      <c r="EB3" s="172"/>
      <c r="EC3" s="190"/>
      <c r="ED3" s="177"/>
      <c r="EE3" s="179"/>
      <c r="EF3" s="165"/>
      <c r="EG3" s="358"/>
    </row>
    <row r="4" spans="1:137" s="2" customFormat="1" ht="27.75" customHeight="1">
      <c r="A4" s="195"/>
      <c r="B4" s="196"/>
      <c r="C4" s="213"/>
      <c r="D4" s="183"/>
      <c r="E4" s="183"/>
      <c r="F4" s="183"/>
      <c r="G4" s="183"/>
      <c r="H4" s="171"/>
      <c r="I4" s="175"/>
      <c r="J4" s="175"/>
      <c r="K4" s="172"/>
      <c r="L4" s="182"/>
      <c r="M4" s="183"/>
      <c r="N4" s="183"/>
      <c r="O4" s="183"/>
      <c r="P4" s="183"/>
      <c r="Q4" s="171"/>
      <c r="R4" s="175"/>
      <c r="S4" s="175"/>
      <c r="T4" s="172"/>
      <c r="U4" s="182"/>
      <c r="V4" s="183"/>
      <c r="W4" s="183"/>
      <c r="X4" s="171"/>
      <c r="Y4" s="175"/>
      <c r="Z4" s="175"/>
      <c r="AA4" s="175"/>
      <c r="AB4" s="171"/>
      <c r="AC4" s="175"/>
      <c r="AD4" s="175"/>
      <c r="AE4" s="181"/>
      <c r="AF4" s="182"/>
      <c r="AG4" s="183"/>
      <c r="AH4" s="183"/>
      <c r="AI4" s="171"/>
      <c r="AJ4" s="175"/>
      <c r="AK4" s="175"/>
      <c r="AL4" s="175"/>
      <c r="AM4" s="171"/>
      <c r="AN4" s="175"/>
      <c r="AO4" s="175"/>
      <c r="AP4" s="172"/>
      <c r="AQ4" s="182"/>
      <c r="AR4" s="183"/>
      <c r="AS4" s="171"/>
      <c r="AT4" s="183"/>
      <c r="AU4" s="183"/>
      <c r="AV4" s="171"/>
      <c r="AW4" s="175"/>
      <c r="AX4" s="172"/>
      <c r="AY4" s="182"/>
      <c r="AZ4" s="183"/>
      <c r="BA4" s="171"/>
      <c r="BB4" s="183"/>
      <c r="BC4" s="183"/>
      <c r="BD4" s="171"/>
      <c r="BE4" s="175"/>
      <c r="BF4" s="172"/>
      <c r="BG4" s="184"/>
      <c r="BH4" s="171"/>
      <c r="BI4" s="171"/>
      <c r="BJ4" s="171"/>
      <c r="BK4" s="185"/>
      <c r="BL4" s="171"/>
      <c r="BM4" s="171"/>
      <c r="BN4" s="172"/>
      <c r="BO4" s="190"/>
      <c r="BP4" s="202"/>
      <c r="BQ4" s="195"/>
      <c r="BR4" s="196"/>
      <c r="BS4" s="207" t="s">
        <v>47</v>
      </c>
      <c r="BT4" s="208"/>
      <c r="BU4" s="171"/>
      <c r="BV4" s="207" t="s">
        <v>47</v>
      </c>
      <c r="BW4" s="208"/>
      <c r="BX4" s="171"/>
      <c r="BY4" s="207" t="s">
        <v>47</v>
      </c>
      <c r="BZ4" s="208"/>
      <c r="CA4" s="172"/>
      <c r="CB4" s="6" t="s">
        <v>48</v>
      </c>
      <c r="CC4" s="4" t="s">
        <v>49</v>
      </c>
      <c r="CD4" s="4" t="s">
        <v>50</v>
      </c>
      <c r="CE4" s="171"/>
      <c r="CF4" s="4" t="s">
        <v>48</v>
      </c>
      <c r="CG4" s="4" t="s">
        <v>49</v>
      </c>
      <c r="CH4" s="4" t="s">
        <v>50</v>
      </c>
      <c r="CI4" s="171"/>
      <c r="CJ4" s="4" t="s">
        <v>48</v>
      </c>
      <c r="CK4" s="4" t="s">
        <v>49</v>
      </c>
      <c r="CL4" s="4" t="s">
        <v>50</v>
      </c>
      <c r="CM4" s="4" t="s">
        <v>51</v>
      </c>
      <c r="CN4" s="4" t="s">
        <v>52</v>
      </c>
      <c r="CO4" s="4" t="s">
        <v>53</v>
      </c>
      <c r="CP4" s="172"/>
      <c r="CQ4" s="190"/>
      <c r="CR4" s="177"/>
      <c r="CS4" s="179"/>
      <c r="CT4" s="195"/>
      <c r="CU4" s="196"/>
      <c r="CV4" s="184"/>
      <c r="CW4" s="171"/>
      <c r="CX4" s="171"/>
      <c r="CY4" s="172"/>
      <c r="CZ4" s="6" t="s">
        <v>54</v>
      </c>
      <c r="DA4" s="4" t="s">
        <v>55</v>
      </c>
      <c r="DB4" s="4" t="s">
        <v>56</v>
      </c>
      <c r="DC4" s="4" t="s">
        <v>57</v>
      </c>
      <c r="DD4" s="4" t="s">
        <v>58</v>
      </c>
      <c r="DE4" s="4" t="s">
        <v>59</v>
      </c>
      <c r="DF4" s="171"/>
      <c r="DG4" s="4" t="s">
        <v>54</v>
      </c>
      <c r="DH4" s="4" t="s">
        <v>55</v>
      </c>
      <c r="DI4" s="4" t="s">
        <v>56</v>
      </c>
      <c r="DJ4" s="4" t="s">
        <v>57</v>
      </c>
      <c r="DK4" s="4" t="s">
        <v>58</v>
      </c>
      <c r="DL4" s="4" t="s">
        <v>59</v>
      </c>
      <c r="DM4" s="171"/>
      <c r="DN4" s="4" t="s">
        <v>54</v>
      </c>
      <c r="DO4" s="4" t="s">
        <v>55</v>
      </c>
      <c r="DP4" s="4" t="s">
        <v>56</v>
      </c>
      <c r="DQ4" s="4" t="s">
        <v>57</v>
      </c>
      <c r="DR4" s="4" t="s">
        <v>58</v>
      </c>
      <c r="DS4" s="4" t="s">
        <v>59</v>
      </c>
      <c r="DT4" s="172"/>
      <c r="DU4" s="170"/>
      <c r="DV4" s="171"/>
      <c r="DW4" s="170"/>
      <c r="DX4" s="171"/>
      <c r="DY4" s="170"/>
      <c r="DZ4" s="171"/>
      <c r="EA4" s="170"/>
      <c r="EB4" s="172"/>
      <c r="EC4" s="190"/>
      <c r="ED4" s="177"/>
      <c r="EE4" s="179"/>
      <c r="EF4" s="166"/>
      <c r="EG4" s="358"/>
    </row>
    <row r="5" spans="1:137" ht="27.75" customHeight="1">
      <c r="A5" s="162" t="s">
        <v>135</v>
      </c>
      <c r="B5" s="7" t="s">
        <v>60</v>
      </c>
      <c r="C5" s="150">
        <v>2</v>
      </c>
      <c r="D5" s="154"/>
      <c r="E5" s="154"/>
      <c r="F5" s="154"/>
      <c r="G5" s="154"/>
      <c r="H5" s="8">
        <f>SUM(C5*2)</f>
        <v>4</v>
      </c>
      <c r="I5" s="154">
        <v>1</v>
      </c>
      <c r="J5" s="154"/>
      <c r="K5" s="9">
        <f>SUM(I5*2)</f>
        <v>2</v>
      </c>
      <c r="L5" s="153">
        <v>1</v>
      </c>
      <c r="M5" s="154"/>
      <c r="N5" s="154"/>
      <c r="O5" s="154"/>
      <c r="P5" s="154"/>
      <c r="Q5" s="8">
        <f>SUM(L5*2)</f>
        <v>2</v>
      </c>
      <c r="R5" s="154">
        <v>1</v>
      </c>
      <c r="S5" s="154"/>
      <c r="T5" s="9">
        <f>SUM(R5*2)</f>
        <v>2</v>
      </c>
      <c r="U5" s="153">
        <v>1</v>
      </c>
      <c r="V5" s="154"/>
      <c r="W5" s="154"/>
      <c r="X5" s="8">
        <f>SUM(U5*5)</f>
        <v>5</v>
      </c>
      <c r="Y5" s="154">
        <v>1</v>
      </c>
      <c r="Z5" s="154"/>
      <c r="AA5" s="154"/>
      <c r="AB5" s="8">
        <f>SUM(Y5*5)</f>
        <v>5</v>
      </c>
      <c r="AC5" s="154">
        <v>1</v>
      </c>
      <c r="AD5" s="154"/>
      <c r="AE5" s="10">
        <f>SUM(AC5*5)</f>
        <v>5</v>
      </c>
      <c r="AF5" s="153"/>
      <c r="AG5" s="154"/>
      <c r="AH5" s="154"/>
      <c r="AI5" s="8">
        <f>SUM(AF5*7)</f>
        <v>0</v>
      </c>
      <c r="AJ5" s="154"/>
      <c r="AK5" s="154"/>
      <c r="AL5" s="154"/>
      <c r="AM5" s="8">
        <f>SUM(AJ5*7)</f>
        <v>0</v>
      </c>
      <c r="AN5" s="154"/>
      <c r="AO5" s="154"/>
      <c r="AP5" s="9">
        <f>SUM(AN5*7)</f>
        <v>0</v>
      </c>
      <c r="AQ5" s="153">
        <v>1</v>
      </c>
      <c r="AR5" s="154"/>
      <c r="AS5" s="8">
        <f>SUM(AQ5*10)</f>
        <v>10</v>
      </c>
      <c r="AT5" s="154">
        <v>1</v>
      </c>
      <c r="AU5" s="154"/>
      <c r="AV5" s="8">
        <f>SUM(AT5*10)</f>
        <v>10</v>
      </c>
      <c r="AW5" s="8"/>
      <c r="AX5" s="9">
        <f>SUM(AW5*10)</f>
        <v>0</v>
      </c>
      <c r="AY5" s="153">
        <v>1</v>
      </c>
      <c r="AZ5" s="154"/>
      <c r="BA5" s="8">
        <f>SUM(AY5*10)</f>
        <v>10</v>
      </c>
      <c r="BB5" s="154">
        <v>1</v>
      </c>
      <c r="BC5" s="154"/>
      <c r="BD5" s="8">
        <f>SUM(BB5*10)</f>
        <v>10</v>
      </c>
      <c r="BE5" s="8"/>
      <c r="BF5" s="9">
        <f>SUM(BE5*10)</f>
        <v>0</v>
      </c>
      <c r="BG5" s="11"/>
      <c r="BH5" s="12">
        <f>IF(BG5="A1",30,IF(BG5="A2",25,""))</f>
      </c>
      <c r="BI5" s="13">
        <f>IF(BG5="","",BG5)</f>
      </c>
      <c r="BJ5" s="14"/>
      <c r="BK5" s="13">
        <f>IF(BI5="","",BI5)</f>
      </c>
      <c r="BL5" s="14"/>
      <c r="BM5" s="13">
        <f>IF(BK5="","",BK5)</f>
      </c>
      <c r="BN5" s="15"/>
      <c r="BO5" s="16">
        <f>SUM(H5,K5,Q5,T5,X5,AB5,AE5,AI5,AM5,AP5,AS5,AV5,AX5,BA5,BD5,BF5,BH5)</f>
        <v>65</v>
      </c>
      <c r="BP5" s="163">
        <f>SUM(BO5,BO6)</f>
        <v>132</v>
      </c>
      <c r="BQ5" s="111" t="str">
        <f ca="1">IF(CELL("contenuto",$A5)="","",CELL("contenuto",$A5))</f>
        <v>G.S. AUDACE</v>
      </c>
      <c r="BR5" s="17" t="s">
        <v>61</v>
      </c>
      <c r="BS5" s="18">
        <v>8</v>
      </c>
      <c r="BT5" s="8"/>
      <c r="BU5" s="8">
        <f>SUM(BS5:BT5)</f>
        <v>8</v>
      </c>
      <c r="BV5" s="8">
        <v>7</v>
      </c>
      <c r="BW5" s="8"/>
      <c r="BX5" s="8">
        <f>SUM(BV5:BW5)</f>
        <v>7</v>
      </c>
      <c r="BY5" s="8">
        <v>4</v>
      </c>
      <c r="BZ5" s="8"/>
      <c r="CA5" s="9">
        <f>SUM(BY5*3)+(BZ5*3)</f>
        <v>12</v>
      </c>
      <c r="CB5" s="19"/>
      <c r="CC5" s="14"/>
      <c r="CD5" s="20"/>
      <c r="CE5" s="8">
        <f>SUM(CB5*2+CD5*2)</f>
        <v>0</v>
      </c>
      <c r="CF5" s="8"/>
      <c r="CG5" s="14"/>
      <c r="CH5" s="8"/>
      <c r="CI5" s="8">
        <f>SUM(CF5*2+CH5*2)</f>
        <v>0</v>
      </c>
      <c r="CJ5" s="149"/>
      <c r="CK5" s="150"/>
      <c r="CL5" s="151"/>
      <c r="CM5" s="152"/>
      <c r="CN5" s="149"/>
      <c r="CO5" s="150"/>
      <c r="CP5" s="10">
        <f>SUM(CJ5*2.5+CN5*2.5)</f>
        <v>0</v>
      </c>
      <c r="CQ5" s="16">
        <f>SUM(BU5,BX5,CA5,CE5,CI5,CP5)</f>
        <v>27</v>
      </c>
      <c r="CR5" s="129">
        <f>SUM(CQ5,CQ6)</f>
        <v>67</v>
      </c>
      <c r="CS5" s="109">
        <f>SUM(BP5,CR5)</f>
        <v>199</v>
      </c>
      <c r="CT5" s="111" t="str">
        <f ca="1">IF(CELL("contenuto",$A5)="","",CELL("contenuto",$A5))</f>
        <v>G.S. AUDACE</v>
      </c>
      <c r="CU5" s="17" t="s">
        <v>61</v>
      </c>
      <c r="CV5" s="21"/>
      <c r="CW5" s="12">
        <f>SUM(CV5*25)</f>
        <v>0</v>
      </c>
      <c r="CX5" s="12"/>
      <c r="CY5" s="22">
        <f>SUM(CX5*6)</f>
        <v>0</v>
      </c>
      <c r="CZ5" s="21"/>
      <c r="DA5" s="12"/>
      <c r="DB5" s="12"/>
      <c r="DC5" s="12"/>
      <c r="DD5" s="12">
        <v>1</v>
      </c>
      <c r="DE5" s="12">
        <v>1</v>
      </c>
      <c r="DF5" s="12">
        <f>SUM(CZ5*3+DA5*6+DB5*10+DC5*15+DD5*20+DE5*25)</f>
        <v>45</v>
      </c>
      <c r="DG5" s="12"/>
      <c r="DH5" s="12"/>
      <c r="DI5" s="12"/>
      <c r="DJ5" s="12"/>
      <c r="DK5" s="12"/>
      <c r="DL5" s="12">
        <v>1</v>
      </c>
      <c r="DM5" s="12">
        <f>SUM(DG5*3+DH5*6+DI5*10+DJ5*15+DK5*20+DL5*25)</f>
        <v>25</v>
      </c>
      <c r="DN5" s="12"/>
      <c r="DO5" s="12"/>
      <c r="DP5" s="12"/>
      <c r="DQ5" s="12"/>
      <c r="DR5" s="12">
        <v>1</v>
      </c>
      <c r="DS5" s="12">
        <v>1</v>
      </c>
      <c r="DT5" s="22">
        <f>SUM(DN5*5+DO5*9+DP5*13+DQ5*20+DR5*20+DS5*25)</f>
        <v>45</v>
      </c>
      <c r="DU5" s="18"/>
      <c r="DV5" s="8"/>
      <c r="DW5" s="8"/>
      <c r="DX5" s="8"/>
      <c r="DY5" s="8"/>
      <c r="DZ5" s="8"/>
      <c r="EA5" s="8"/>
      <c r="EB5" s="9"/>
      <c r="EC5" s="18">
        <f>SUM(CW5,CY5,DF5,DM5,DT5,DV5,DX5,DZ5,EB5)</f>
        <v>115</v>
      </c>
      <c r="ED5" s="129">
        <f>SUM(EC5,EC6)</f>
        <v>170</v>
      </c>
      <c r="EE5" s="109">
        <f>SUM(ED5)</f>
        <v>170</v>
      </c>
      <c r="EF5" s="111" t="str">
        <f ca="1">IF(CELL("contenuto",$A5)="","",CELL("contenuto",$A5))</f>
        <v>G.S. AUDACE</v>
      </c>
      <c r="EG5" s="359">
        <f>SUM(CS5,EE5)</f>
        <v>369</v>
      </c>
    </row>
    <row r="6" spans="1:137" ht="27.75" customHeight="1">
      <c r="A6" s="162"/>
      <c r="B6" s="7" t="s">
        <v>62</v>
      </c>
      <c r="C6" s="23">
        <v>2</v>
      </c>
      <c r="D6" s="8">
        <v>6</v>
      </c>
      <c r="E6" s="8"/>
      <c r="F6" s="8"/>
      <c r="G6" s="8"/>
      <c r="H6" s="12">
        <f>IF(C6=0,0,IF(C6&gt;5,1,12-C6*2))+IF(D6=0,0,IF(D6&gt;5,1,12-D6*2))+IF(E6=0,0,IF(E6&gt;5,1,12-E6*2))+IF(F6=0,0,IF(F6&gt;5,1,12-F6*2))+IF(G6=0,0,IF(G6&gt;5,1,12-G6*2))</f>
        <v>9</v>
      </c>
      <c r="I6" s="24">
        <v>3</v>
      </c>
      <c r="J6" s="24"/>
      <c r="K6" s="22">
        <f>IF(I6=0,0,IF(I6&gt;10,1,11-I6*1))+IF(J6=0,0,IF(J6&gt;10,1,11-J6*1))</f>
        <v>8</v>
      </c>
      <c r="L6" s="18">
        <v>6</v>
      </c>
      <c r="M6" s="8"/>
      <c r="N6" s="8"/>
      <c r="O6" s="8"/>
      <c r="P6" s="8"/>
      <c r="Q6" s="12">
        <f>IF(L6=0,0,IF(L6&gt;5,1,12-L6*2))+IF(M6=0,0,IF(M6&gt;5,1,12-M6*2))+IF(N6=0,0,IF(N6&gt;5,1,12-N6*2))+IF(O6=0,0,IF(O6&gt;5,1,12-O6*2))+IF(P6=0,0,IF(P6&gt;5,1,12-P6*2))</f>
        <v>1</v>
      </c>
      <c r="R6" s="24">
        <v>14</v>
      </c>
      <c r="S6" s="24"/>
      <c r="T6" s="22">
        <f>IF(R6=0,0,IF(R6&gt;10,1,11-R6*1))+IF(S6=0,0,IF(S6&gt;10,1,11-S6*1))</f>
        <v>1</v>
      </c>
      <c r="U6" s="18">
        <v>1</v>
      </c>
      <c r="V6" s="8"/>
      <c r="W6" s="8"/>
      <c r="X6" s="12">
        <f>IF(U6=0,0,IF(U6&gt;5,1,6-U6*1))+IF(V6=0,0,IF(V6&gt;5,1,6-V6*1))+IF(W6=0,0,IF(W6&gt;5,1,6-W6*1))</f>
        <v>5</v>
      </c>
      <c r="Y6" s="8">
        <v>1</v>
      </c>
      <c r="Z6" s="8"/>
      <c r="AA6" s="8"/>
      <c r="AB6" s="12">
        <f>IF(Y6=0,0,IF(Y6&gt;5,1,6-Y6*1))+IF(Z6=0,0,IF(Z6&gt;5,1,6-Z6*1))+IF(AA6=0,0,IF(AA6&gt;5,1,6-AA6*1))</f>
        <v>5</v>
      </c>
      <c r="AC6" s="24">
        <v>1</v>
      </c>
      <c r="AD6" s="24"/>
      <c r="AE6" s="25">
        <f>IF(AC6=0,0,IF(AC6&gt;10,1,22-AC6*2))+IF(AD6=0,0,IF(AD6&gt;10,1,22-AD6*2))</f>
        <v>20</v>
      </c>
      <c r="AF6" s="18"/>
      <c r="AG6" s="8"/>
      <c r="AH6" s="8"/>
      <c r="AI6" s="12">
        <f>IF(AF6=0,0,IF(AF6&gt;5,1,12-AF6*2))+IF(AG6=0,0,IF(AG6&gt;5,1,12-AG6*2))+IF(AH6=0,0,IF(AH6&gt;5,1,12-AH6*2))</f>
        <v>0</v>
      </c>
      <c r="AJ6" s="8"/>
      <c r="AK6" s="8"/>
      <c r="AL6" s="8"/>
      <c r="AM6" s="12">
        <f>IF(AJ6=0,0,IF(AJ6&gt;5,1,12-AJ6*2))+IF(AK6=0,0,IF(AK6&gt;5,1,12-AK6*2))+IF(AL6=0,0,IF(AL6&gt;5,1,12-AL6*2))</f>
        <v>0</v>
      </c>
      <c r="AN6" s="24"/>
      <c r="AO6" s="24"/>
      <c r="AP6" s="22">
        <f>IF(AN6=0,0,IF(AN6&gt;10,1,22-AN6*2))+IF(AO6=0,0,IF(AO6&gt;10,1,22-AO6*2))</f>
        <v>0</v>
      </c>
      <c r="AQ6" s="18">
        <v>4</v>
      </c>
      <c r="AR6" s="8"/>
      <c r="AS6" s="12">
        <f>IF(AQ6=0,0,IF(AQ6&gt;5,1,6-AQ6*1))+IF(AR6=0,0,IF(AR6&gt;5,1,6-AR6*1))</f>
        <v>2</v>
      </c>
      <c r="AT6" s="8">
        <v>4</v>
      </c>
      <c r="AU6" s="8"/>
      <c r="AV6" s="12">
        <f>IF(AT6=0,0,IF(AT6&gt;5,1,6-AT6*1))+IF(AU6=0,0,IF(AU6&gt;5,1,6-AU6*1))</f>
        <v>2</v>
      </c>
      <c r="AW6" s="8"/>
      <c r="AX6" s="22">
        <f>IF(AW6=0,0,IF(AW6&gt;10,1,22-AW6*2))</f>
        <v>0</v>
      </c>
      <c r="AY6" s="18">
        <v>3</v>
      </c>
      <c r="AZ6" s="8"/>
      <c r="BA6" s="12">
        <f>IF(AY6=0,0,IF(AY6&gt;5,1,12-AY6*2))+IF(AZ6=0,0,IF(AZ6&gt;5,1,12-AZ6*2))</f>
        <v>6</v>
      </c>
      <c r="BB6" s="8">
        <v>2</v>
      </c>
      <c r="BC6" s="8"/>
      <c r="BD6" s="12">
        <f>IF(BB6=0,0,IF(BB6&gt;5,1,12-BB6*2))+IF(BC6=0,0,IF(BC6&gt;5,1,12-BC6*2))</f>
        <v>8</v>
      </c>
      <c r="BE6" s="8"/>
      <c r="BF6" s="22">
        <f>IF(BE6=0,0,IF(BE6&gt;10,1,22-BE6*2))</f>
        <v>0</v>
      </c>
      <c r="BG6" s="18"/>
      <c r="BH6" s="12">
        <f>IF(BG6=0,0,IF(BG6&gt;10,1,IF(BG5="A1",33-BG6*3,22-BG6*2)))</f>
        <v>0</v>
      </c>
      <c r="BI6" s="8"/>
      <c r="BJ6" s="12">
        <f>IF(BI6=0,0,IF(BI6&gt;10,1,IF(BI5="A1",33-BI6*3,22-BI6*2)))</f>
        <v>0</v>
      </c>
      <c r="BK6" s="8"/>
      <c r="BL6" s="12">
        <f>IF(BK6=0,0,IF(BK6&gt;10,1,IF(BK5="A1",33-BK6*3,22-BK6*2)))</f>
        <v>0</v>
      </c>
      <c r="BM6" s="8"/>
      <c r="BN6" s="22">
        <f>IF(BM6=0,0,IF(BM6&gt;10,1,IF(BM5="A1",33-BM6*3,22-BM6*2)))</f>
        <v>0</v>
      </c>
      <c r="BO6" s="16">
        <f>SUM(H6,K6,Q6,T6,X6,AB6,AE6,AI6,AM6,AP6,AS6,AV6,AX6,BA6,BD6,BF6,BH6,BJ6,BL6,BN6)</f>
        <v>67</v>
      </c>
      <c r="BP6" s="163"/>
      <c r="BQ6" s="157"/>
      <c r="BR6" s="17" t="s">
        <v>62</v>
      </c>
      <c r="BS6" s="18">
        <v>12</v>
      </c>
      <c r="BT6" s="8"/>
      <c r="BU6" s="12">
        <f>IF(BS6=0,0,IF(BS6&gt;5,BS6,6-BS6*1))+IF(BT6=0,0,IF(BT6&gt;5,BT6,6-BT6*1))</f>
        <v>12</v>
      </c>
      <c r="BV6" s="12">
        <v>9</v>
      </c>
      <c r="BW6" s="12"/>
      <c r="BX6" s="12">
        <f>IF(BV6=0,0,IF(BV6&gt;5,BV6,6-BV6*1))+IF(BW6=0,0,IF(BW6&gt;5,BW6,6-BW6*1))</f>
        <v>9</v>
      </c>
      <c r="BY6" s="8">
        <v>19</v>
      </c>
      <c r="BZ6" s="26"/>
      <c r="CA6" s="22">
        <f>IF(BY6=0,0,IF(BY6&gt;10,BY6,11-BY6*1))+IF(T76=0,0,IF(T76&gt;10,T76,11-T76*1))</f>
        <v>19</v>
      </c>
      <c r="CB6" s="27"/>
      <c r="CC6" s="28"/>
      <c r="CD6" s="28"/>
      <c r="CE6" s="8">
        <f>SUM(CB6*5+CC6*3+CD6*1)</f>
        <v>0</v>
      </c>
      <c r="CF6" s="8"/>
      <c r="CG6" s="28"/>
      <c r="CH6" s="8"/>
      <c r="CI6" s="8">
        <f>SUM(CF6*5+CG6*3+CH6*1)</f>
        <v>0</v>
      </c>
      <c r="CJ6" s="8"/>
      <c r="CK6" s="8"/>
      <c r="CL6" s="28"/>
      <c r="CM6" s="28"/>
      <c r="CN6" s="8"/>
      <c r="CO6" s="9"/>
      <c r="CP6" s="10">
        <f>SUM(CJ6*15+CK6*13+CL6*11+CM6*9+CN6*7+CO6*5)</f>
        <v>0</v>
      </c>
      <c r="CQ6" s="16">
        <f>SUM(BU6,BX6,CA6+CE6,CI6,CP6)</f>
        <v>40</v>
      </c>
      <c r="CR6" s="129"/>
      <c r="CS6" s="109"/>
      <c r="CT6" s="157"/>
      <c r="CU6" s="17" t="s">
        <v>62</v>
      </c>
      <c r="CV6" s="21"/>
      <c r="CW6" s="12">
        <f>IF(CV6=0,0,IF(CV6&gt;10,1,44-CV6*4))</f>
        <v>0</v>
      </c>
      <c r="CX6" s="12"/>
      <c r="CY6" s="22">
        <f>IF(CX6=0,0,IF(CX6=6,1,IF(CX6&gt;6,CX6,12-CX6*2)))</f>
        <v>0</v>
      </c>
      <c r="CZ6" s="21"/>
      <c r="DA6" s="20"/>
      <c r="DB6" s="12"/>
      <c r="DC6" s="12"/>
      <c r="DD6" s="12">
        <v>1</v>
      </c>
      <c r="DE6" s="12">
        <v>3</v>
      </c>
      <c r="DF6" s="12">
        <f>IF(CZ6=0,0,IF(CZ6&gt;5,CZ6,6-CZ6*1))+IF(DA6=0,0,IF(DA6&gt;5,DA6,12-DA6*2))+IF(DB6=0,0,IF(DB6&gt;5,DB6,18-DB6*3))+IF(DC6=0,0,IF(DC6&gt;5,DC6,18-DC6*3))+IF(DD6=0,0,IF(DD6&gt;5,DD6,24-DD6*4))+IF(DE6=0,0,IF(DE6&gt;5,DE6,30-DE6*5))</f>
        <v>35</v>
      </c>
      <c r="DG6" s="12"/>
      <c r="DH6" s="12"/>
      <c r="DI6" s="12"/>
      <c r="DJ6" s="12"/>
      <c r="DK6" s="12"/>
      <c r="DL6" s="12">
        <v>2</v>
      </c>
      <c r="DM6" s="12">
        <f>IF(DG6=0,0,IF(DG6&gt;5,DG6,6-DG6*1))+IF(DH6=0,0,IF(DH6&gt;5,DH6,12-DH6*2))+IF(DI6=0,0,IF(DI6&gt;5,DI6,18-DI6*3))+IF(DJ6=0,0,IF(DJ6&gt;5,DJ6,18-DJ6*3))+IF(DK6=0,0,IF(DK6&gt;5,DK6,24-DK6*4))+IF(DL6=0,0,IF(DL6&gt;5,DL6,30-DL6*5))</f>
        <v>20</v>
      </c>
      <c r="DN6" s="12"/>
      <c r="DO6" s="12"/>
      <c r="DP6" s="12"/>
      <c r="DQ6" s="12"/>
      <c r="DR6" s="12"/>
      <c r="DS6" s="12"/>
      <c r="DT6" s="22">
        <f>IF(DN6=0,0,IF(DN6&gt;10,DN6,11-DN6*1))+IF(DO6=0,0,IF(DO6&gt;10,DO6,22-DO6*2))+IF(DP6=0,0,IF(DP6&gt;10,DP6,33-DP6*3))+IF(DQ6=0,0,IF(DQ6&gt;8,DQ6,28-DQ6*3))+IF(DR6=0,0,IF(DR6&gt;8,DR6,28-DR6*3))+IF(DS6=0,0,IF(DS6&gt;6,DS6,35-DS6*5))</f>
        <v>0</v>
      </c>
      <c r="DU6" s="18"/>
      <c r="DV6" s="8"/>
      <c r="DW6" s="8"/>
      <c r="DX6" s="8"/>
      <c r="DY6" s="8"/>
      <c r="DZ6" s="8"/>
      <c r="EA6" s="8"/>
      <c r="EB6" s="9"/>
      <c r="EC6" s="18">
        <f>SUM(CW6,CY6,DF6,DM6,DT6,DV6,DX6,DZ6,EB6)</f>
        <v>55</v>
      </c>
      <c r="ED6" s="129"/>
      <c r="EE6" s="109"/>
      <c r="EF6" s="157"/>
      <c r="EG6" s="359"/>
    </row>
    <row r="7" spans="1:137" ht="27.75" customHeight="1">
      <c r="A7" s="162" t="s">
        <v>142</v>
      </c>
      <c r="B7" s="7" t="s">
        <v>60</v>
      </c>
      <c r="C7" s="150"/>
      <c r="D7" s="154"/>
      <c r="E7" s="154"/>
      <c r="F7" s="154"/>
      <c r="G7" s="154"/>
      <c r="H7" s="8">
        <f>SUM(C7*2)</f>
        <v>0</v>
      </c>
      <c r="I7" s="154"/>
      <c r="J7" s="154"/>
      <c r="K7" s="9">
        <f>SUM(I7*2)</f>
        <v>0</v>
      </c>
      <c r="L7" s="153">
        <v>2</v>
      </c>
      <c r="M7" s="154"/>
      <c r="N7" s="154"/>
      <c r="O7" s="154"/>
      <c r="P7" s="154"/>
      <c r="Q7" s="8">
        <f>SUM(L7*2)</f>
        <v>4</v>
      </c>
      <c r="R7" s="154"/>
      <c r="S7" s="154"/>
      <c r="T7" s="9">
        <f>SUM(R7*2)</f>
        <v>0</v>
      </c>
      <c r="U7" s="153">
        <v>1</v>
      </c>
      <c r="V7" s="154"/>
      <c r="W7" s="154"/>
      <c r="X7" s="8">
        <f>SUM(U7*5)</f>
        <v>5</v>
      </c>
      <c r="Y7" s="154">
        <v>1</v>
      </c>
      <c r="Z7" s="154"/>
      <c r="AA7" s="154"/>
      <c r="AB7" s="8">
        <f>SUM(Y7*5)</f>
        <v>5</v>
      </c>
      <c r="AC7" s="154">
        <v>1</v>
      </c>
      <c r="AD7" s="154"/>
      <c r="AE7" s="10">
        <f>SUM(AC7*5)</f>
        <v>5</v>
      </c>
      <c r="AF7" s="153"/>
      <c r="AG7" s="154"/>
      <c r="AH7" s="154"/>
      <c r="AI7" s="8">
        <f>SUM(AF7*7)</f>
        <v>0</v>
      </c>
      <c r="AJ7" s="154"/>
      <c r="AK7" s="154"/>
      <c r="AL7" s="154"/>
      <c r="AM7" s="8">
        <f>SUM(AJ7*7)</f>
        <v>0</v>
      </c>
      <c r="AN7" s="154"/>
      <c r="AO7" s="154"/>
      <c r="AP7" s="9">
        <f>SUM(AN7*7)</f>
        <v>0</v>
      </c>
      <c r="AQ7" s="153">
        <v>1</v>
      </c>
      <c r="AR7" s="154"/>
      <c r="AS7" s="8">
        <f>SUM(AQ7*10)</f>
        <v>10</v>
      </c>
      <c r="AT7" s="154">
        <v>1</v>
      </c>
      <c r="AU7" s="154"/>
      <c r="AV7" s="8">
        <f>SUM(AT7*10)</f>
        <v>10</v>
      </c>
      <c r="AW7" s="8"/>
      <c r="AX7" s="9">
        <f>SUM(AW7*10)</f>
        <v>0</v>
      </c>
      <c r="AY7" s="153">
        <v>1</v>
      </c>
      <c r="AZ7" s="154"/>
      <c r="BA7" s="8">
        <f>SUM(AY7*10)</f>
        <v>10</v>
      </c>
      <c r="BB7" s="154">
        <v>1</v>
      </c>
      <c r="BC7" s="154"/>
      <c r="BD7" s="8">
        <f>SUM(BB7*10)</f>
        <v>10</v>
      </c>
      <c r="BE7" s="8">
        <v>1</v>
      </c>
      <c r="BF7" s="9">
        <f>SUM(BE7*10)</f>
        <v>10</v>
      </c>
      <c r="BG7" s="11"/>
      <c r="BH7" s="12">
        <f>IF(BG7="A1",30,IF(BG7="A2",25,""))</f>
      </c>
      <c r="BI7" s="13">
        <f>IF(BG7="","",BG7)</f>
      </c>
      <c r="BJ7" s="14"/>
      <c r="BK7" s="13">
        <f>IF(BI7="","",BI7)</f>
      </c>
      <c r="BL7" s="14"/>
      <c r="BM7" s="13">
        <f>IF(BK7="","",BK7)</f>
      </c>
      <c r="BN7" s="15"/>
      <c r="BO7" s="16">
        <f>SUM(H7,K7,Q7,T7,X7,AB7,AE7,AI7,AM7,AP7,AS7,AV7,AX7,BA7,BD7,BF7,BH7)</f>
        <v>69</v>
      </c>
      <c r="BP7" s="155">
        <f>SUM(BO7,BO8)</f>
        <v>89</v>
      </c>
      <c r="BQ7" s="111" t="str">
        <f ca="1">IF(CELL("contenuto",$A7)="","",CELL("contenuto",$A7))</f>
        <v>GINN. FORTITUDO 1875 A.S.D.</v>
      </c>
      <c r="BR7" s="17" t="s">
        <v>61</v>
      </c>
      <c r="BS7" s="18"/>
      <c r="BT7" s="8"/>
      <c r="BU7" s="8">
        <f>SUM(BS7:BT7)</f>
        <v>0</v>
      </c>
      <c r="BV7" s="8"/>
      <c r="BW7" s="8"/>
      <c r="BX7" s="8">
        <f>SUM(BV7:BW7)</f>
        <v>0</v>
      </c>
      <c r="BY7" s="8"/>
      <c r="BZ7" s="8"/>
      <c r="CA7" s="9">
        <f>SUM(BY7*3)+(BZ7*3)</f>
        <v>0</v>
      </c>
      <c r="CB7" s="27">
        <v>9</v>
      </c>
      <c r="CC7" s="14"/>
      <c r="CD7" s="28">
        <v>16</v>
      </c>
      <c r="CE7" s="8">
        <f>SUM(CB7*2+CD7*2)</f>
        <v>50</v>
      </c>
      <c r="CF7" s="8">
        <v>10</v>
      </c>
      <c r="CG7" s="14"/>
      <c r="CH7" s="8">
        <v>20</v>
      </c>
      <c r="CI7" s="8">
        <f>SUM(CF7*2+CH7*2)</f>
        <v>60</v>
      </c>
      <c r="CJ7" s="149">
        <v>9</v>
      </c>
      <c r="CK7" s="150"/>
      <c r="CL7" s="151"/>
      <c r="CM7" s="152"/>
      <c r="CN7" s="149">
        <v>15</v>
      </c>
      <c r="CO7" s="150"/>
      <c r="CP7" s="10">
        <f>SUM(CJ7*2.5+CN7*2.5)</f>
        <v>60</v>
      </c>
      <c r="CQ7" s="16">
        <f>SUM(BU7,BX7,CA7,CE7,CI7,CP7)</f>
        <v>170</v>
      </c>
      <c r="CR7" s="129">
        <f>SUM(CQ7,CQ8)</f>
        <v>184</v>
      </c>
      <c r="CS7" s="109">
        <f>SUM(BP7,CR7)</f>
        <v>273</v>
      </c>
      <c r="CT7" s="111" t="str">
        <f ca="1">IF(CELL("contenuto",$A7)="","",CELL("contenuto",$A7))</f>
        <v>GINN. FORTITUDO 1875 A.S.D.</v>
      </c>
      <c r="CU7" s="17" t="s">
        <v>61</v>
      </c>
      <c r="CV7" s="21"/>
      <c r="CW7" s="12">
        <f>SUM(CV7*25)</f>
        <v>0</v>
      </c>
      <c r="CX7" s="12"/>
      <c r="CY7" s="22">
        <f>SUM(CX7*6)</f>
        <v>0</v>
      </c>
      <c r="CZ7" s="21">
        <v>3</v>
      </c>
      <c r="DA7" s="12"/>
      <c r="DB7" s="12">
        <v>1</v>
      </c>
      <c r="DC7" s="12">
        <v>1</v>
      </c>
      <c r="DD7" s="12"/>
      <c r="DE7" s="12"/>
      <c r="DF7" s="12">
        <f>SUM(CZ7*3+DA7*6+DB7*10+DC7*15+DD7*20+DE7*25)</f>
        <v>34</v>
      </c>
      <c r="DG7" s="12">
        <v>3</v>
      </c>
      <c r="DH7" s="12"/>
      <c r="DI7" s="12"/>
      <c r="DJ7" s="12">
        <v>1</v>
      </c>
      <c r="DK7" s="12"/>
      <c r="DL7" s="12"/>
      <c r="DM7" s="12">
        <f>SUM(DG7*3+DH7*6+DI7*10+DJ7*15+DK7*20+DL7*25)</f>
        <v>24</v>
      </c>
      <c r="DN7" s="12"/>
      <c r="DO7" s="12"/>
      <c r="DP7" s="12"/>
      <c r="DQ7" s="12">
        <v>1</v>
      </c>
      <c r="DR7" s="12"/>
      <c r="DS7" s="12"/>
      <c r="DT7" s="22">
        <f>SUM(DN7*5+DO7*9+DP7*13+DQ7*20+DR7*20+DS7*25)</f>
        <v>20</v>
      </c>
      <c r="DU7" s="18"/>
      <c r="DV7" s="8"/>
      <c r="DW7" s="8"/>
      <c r="DX7" s="8"/>
      <c r="DY7" s="8"/>
      <c r="DZ7" s="8"/>
      <c r="EA7" s="8"/>
      <c r="EB7" s="9"/>
      <c r="EC7" s="18">
        <f aca="true" t="shared" si="0" ref="EC7:EC56">SUM(CW7,CY7,DF7,DM7,DT7,DV7,DX7,DZ7,EB7)</f>
        <v>78</v>
      </c>
      <c r="ED7" s="129">
        <f>SUM(EC7,EC8)</f>
        <v>90</v>
      </c>
      <c r="EE7" s="109">
        <f>SUM(ED7)</f>
        <v>90</v>
      </c>
      <c r="EF7" s="111" t="str">
        <f ca="1">IF(CELL("contenuto",$A7)="","",CELL("contenuto",$A7))</f>
        <v>GINN. FORTITUDO 1875 A.S.D.</v>
      </c>
      <c r="EG7" s="359">
        <f>SUM(CS7,EE7)</f>
        <v>363</v>
      </c>
    </row>
    <row r="8" spans="1:137" ht="27.75" customHeight="1">
      <c r="A8" s="162"/>
      <c r="B8" s="7" t="s">
        <v>62</v>
      </c>
      <c r="C8" s="23"/>
      <c r="D8" s="8"/>
      <c r="E8" s="8"/>
      <c r="F8" s="8"/>
      <c r="G8" s="8"/>
      <c r="H8" s="12">
        <f>IF(C8=0,0,IF(C8&gt;5,1,12-C8*2))+IF(D8=0,0,IF(D8&gt;5,1,12-D8*2))+IF(E8=0,0,IF(E8&gt;5,1,12-E8*2))+IF(F8=0,0,IF(F8&gt;5,1,12-F8*2))+IF(G8=0,0,IF(G8&gt;5,1,12-G8*2))</f>
        <v>0</v>
      </c>
      <c r="I8" s="8"/>
      <c r="J8" s="8"/>
      <c r="K8" s="22">
        <f>IF(I8=0,0,IF(I8&gt;10,1,11-I8*1))+IF(J8=0,0,IF(J8&gt;10,1,11-J8*1))</f>
        <v>0</v>
      </c>
      <c r="L8" s="18">
        <v>10</v>
      </c>
      <c r="M8" s="8">
        <v>18</v>
      </c>
      <c r="N8" s="8"/>
      <c r="O8" s="8"/>
      <c r="P8" s="8"/>
      <c r="Q8" s="12">
        <f>IF(L8=0,0,IF(L8&gt;5,1,12-L8*2))+IF(M8=0,0,IF(M8&gt;5,1,12-M8*2))+IF(N8=0,0,IF(N8&gt;5,1,12-N8*2))+IF(O8=0,0,IF(O8&gt;5,1,12-O8*2))+IF(P8=0,0,IF(P8&gt;5,1,12-P8*2))</f>
        <v>2</v>
      </c>
      <c r="R8" s="8"/>
      <c r="S8" s="8"/>
      <c r="T8" s="22">
        <f>IF(R8=0,0,IF(R8&gt;10,1,11-R8*1))+IF(S8=0,0,IF(S8&gt;10,1,11-S8*1))</f>
        <v>0</v>
      </c>
      <c r="U8" s="18">
        <v>10</v>
      </c>
      <c r="V8" s="8"/>
      <c r="W8" s="8"/>
      <c r="X8" s="12">
        <f>IF(U8=0,0,IF(U8&gt;5,1,6-U8*1))+IF(V8=0,0,IF(V8&gt;5,1,6-V8*1))+IF(W8=0,0,IF(W8&gt;5,1,6-W8*1))</f>
        <v>1</v>
      </c>
      <c r="Y8" s="8">
        <v>7</v>
      </c>
      <c r="Z8" s="8"/>
      <c r="AA8" s="8"/>
      <c r="AB8" s="12">
        <f>IF(Y8=0,0,IF(Y8&gt;5,1,6-Y8*1))+IF(Z8=0,0,IF(Z8&gt;5,1,6-Z8*1))+IF(AA8=0,0,IF(AA8&gt;5,1,6-AA8*1))</f>
        <v>1</v>
      </c>
      <c r="AC8" s="8">
        <v>47</v>
      </c>
      <c r="AD8" s="8"/>
      <c r="AE8" s="25">
        <f>IF(AC8=0,0,IF(AC8&gt;10,1,22-AC8*2))+IF(AD8=0,0,IF(AD8&gt;10,1,22-AD8*2))</f>
        <v>1</v>
      </c>
      <c r="AF8" s="18"/>
      <c r="AG8" s="8"/>
      <c r="AH8" s="8"/>
      <c r="AI8" s="12">
        <f>IF(AF8=0,0,IF(AF8&gt;5,1,12-AF8*2))+IF(AG8=0,0,IF(AG8&gt;5,1,12-AG8*2))+IF(AH8=0,0,IF(AH8&gt;5,1,12-AH8*2))</f>
        <v>0</v>
      </c>
      <c r="AJ8" s="8"/>
      <c r="AK8" s="8"/>
      <c r="AL8" s="8"/>
      <c r="AM8" s="12">
        <f>IF(AJ8=0,0,IF(AJ8&gt;5,1,12-AJ8*2))+IF(AK8=0,0,IF(AK8&gt;5,1,12-AK8*2))+IF(AL8=0,0,IF(AL8&gt;5,1,12-AL8*2))</f>
        <v>0</v>
      </c>
      <c r="AN8" s="8"/>
      <c r="AO8" s="8"/>
      <c r="AP8" s="22">
        <f>IF(AN8=0,0,IF(AN8&gt;10,1,22-AN8*2))+IF(AO8=0,0,IF(AO8&gt;10,1,22-AO8*2))</f>
        <v>0</v>
      </c>
      <c r="AQ8" s="18">
        <v>5</v>
      </c>
      <c r="AR8" s="8"/>
      <c r="AS8" s="12">
        <f>IF(AQ8=0,0,IF(AQ8&gt;5,1,6-AQ8*1))+IF(AR8=0,0,IF(AR8&gt;5,1,6-AR8*1))</f>
        <v>1</v>
      </c>
      <c r="AT8" s="8">
        <v>6</v>
      </c>
      <c r="AU8" s="8"/>
      <c r="AV8" s="12">
        <f>IF(AT8=0,0,IF(AT8&gt;5,1,6-AT8*1))+IF(AU8=0,0,IF(AU8&gt;5,1,6-AU8*1))</f>
        <v>1</v>
      </c>
      <c r="AW8" s="8"/>
      <c r="AX8" s="22">
        <f>IF(AW8=0,0,IF(AW8&gt;10,1,22-AW8*2))</f>
        <v>0</v>
      </c>
      <c r="AY8" s="18">
        <v>2</v>
      </c>
      <c r="AZ8" s="8"/>
      <c r="BA8" s="12">
        <f>IF(AY8=0,0,IF(AY8&gt;5,1,12-AY8*2))+IF(AZ8=0,0,IF(AZ8&gt;5,1,12-AZ8*2))</f>
        <v>8</v>
      </c>
      <c r="BB8" s="8">
        <v>4</v>
      </c>
      <c r="BC8" s="8"/>
      <c r="BD8" s="12">
        <f>IF(BB8=0,0,IF(BB8&gt;5,1,12-BB8*2))+IF(BC8=0,0,IF(BC8&gt;5,1,12-BC8*2))</f>
        <v>4</v>
      </c>
      <c r="BE8" s="8">
        <v>17</v>
      </c>
      <c r="BF8" s="22">
        <f>IF(BE8=0,0,IF(BE8&gt;10,1,22-BE8*2))</f>
        <v>1</v>
      </c>
      <c r="BG8" s="18"/>
      <c r="BH8" s="12">
        <f>IF(BG8=0,0,IF(BG8&gt;10,1,IF(BG7="A1",33-BG8*3,22-BG8*2)))</f>
        <v>0</v>
      </c>
      <c r="BI8" s="8"/>
      <c r="BJ8" s="12">
        <f>IF(BI8=0,0,IF(BI8&gt;10,1,IF(BI7="A1",33-BI8*3,22-BI8*2)))</f>
        <v>0</v>
      </c>
      <c r="BK8" s="8"/>
      <c r="BL8" s="12">
        <f>IF(BK8=0,0,IF(BK8&gt;10,1,IF(BK7="A1",33-BK8*3,22-BK8*2)))</f>
        <v>0</v>
      </c>
      <c r="BM8" s="8"/>
      <c r="BN8" s="22">
        <f>IF(BM8=0,0,IF(BM8&gt;10,1,IF(BM7="A1",33-BM8*3,22-BM8*2)))</f>
        <v>0</v>
      </c>
      <c r="BO8" s="16">
        <f>SUM(H8,K8,Q8,T8,X8,AB8,AE8,AI8,AM8,AP8,AS8,AV8,AX8,BA8,BD8,BF8,BH8,BJ8,BL8,BN8)</f>
        <v>20</v>
      </c>
      <c r="BP8" s="155"/>
      <c r="BQ8" s="157"/>
      <c r="BR8" s="17" t="s">
        <v>62</v>
      </c>
      <c r="BS8" s="18"/>
      <c r="BT8" s="8"/>
      <c r="BU8" s="12">
        <f>IF(BS8=0,0,IF(BS8&gt;5,BS8,6-BS8*1))+IF(BT8=0,0,IF(BT8&gt;5,BT8,6-BT8*1))</f>
        <v>0</v>
      </c>
      <c r="BV8" s="12"/>
      <c r="BW8" s="12"/>
      <c r="BX8" s="12">
        <f>IF(BV8=0,0,IF(BV8&gt;5,BV8,6-BV8*1))+IF(BW8=0,0,IF(BW8&gt;5,BW8,6-BW8*1))</f>
        <v>0</v>
      </c>
      <c r="BY8" s="8"/>
      <c r="BZ8" s="8"/>
      <c r="CA8" s="22">
        <f>IF(BY8=0,0,IF(BY8&gt;10,BY8,11-BY8*1))+IF(BZ8=0,0,IF(BZ8&gt;10,BZ8,11-BZ8*1))</f>
        <v>0</v>
      </c>
      <c r="CB8" s="27"/>
      <c r="CC8" s="28">
        <v>1</v>
      </c>
      <c r="CD8" s="28">
        <v>2</v>
      </c>
      <c r="CE8" s="8">
        <f>SUM(CB8*5+CC8*3+CD8*1)</f>
        <v>5</v>
      </c>
      <c r="CF8" s="8">
        <v>1</v>
      </c>
      <c r="CG8" s="28">
        <v>1</v>
      </c>
      <c r="CH8" s="8">
        <v>1</v>
      </c>
      <c r="CI8" s="8">
        <f>SUM(CF8*5+CG8*3+CH8*1)</f>
        <v>9</v>
      </c>
      <c r="CJ8" s="8"/>
      <c r="CK8" s="8"/>
      <c r="CL8" s="28"/>
      <c r="CM8" s="28"/>
      <c r="CN8" s="8"/>
      <c r="CO8" s="9"/>
      <c r="CP8" s="10">
        <f>SUM(CJ8*15+CK8*13+CL8*11+CM8*9+CN8*7+CO8*5)</f>
        <v>0</v>
      </c>
      <c r="CQ8" s="16">
        <f>SUM(BU8,BX8,CA8+CE8,CI8,CP8)</f>
        <v>14</v>
      </c>
      <c r="CR8" s="129"/>
      <c r="CS8" s="109"/>
      <c r="CT8" s="157"/>
      <c r="CU8" s="17" t="s">
        <v>62</v>
      </c>
      <c r="CV8" s="21"/>
      <c r="CW8" s="12">
        <f>IF(CV8=0,0,IF(CV8&gt;10,1,44-CV8*4))</f>
        <v>0</v>
      </c>
      <c r="CX8" s="12"/>
      <c r="CY8" s="22">
        <f>IF(CX8=0,0,IF(CX8=6,1,IF(CX8&gt;6,CX8,12-CX8*2)))</f>
        <v>0</v>
      </c>
      <c r="CZ8" s="21"/>
      <c r="DA8" s="12"/>
      <c r="DB8" s="12"/>
      <c r="DC8" s="12">
        <v>4</v>
      </c>
      <c r="DD8" s="12"/>
      <c r="DE8" s="12"/>
      <c r="DF8" s="12">
        <f>IF(CZ8=0,0,IF(CZ8&gt;5,CZ8,6-CZ8*1))+IF(DA8=0,0,IF(DA8&gt;5,DA8,12-DA8*2))+IF(DB8=0,0,IF(DB8&gt;5,DB8,18-DB8*3))+IF(DC8=0,0,IF(DC8&gt;5,DC8,18-DC8*3))+IF(DD8=0,0,IF(DD8&gt;5,DD8,24-DD8*4))+IF(DE8=0,0,IF(DE8&gt;5,DE8,30-DE8*5))</f>
        <v>6</v>
      </c>
      <c r="DG8" s="12"/>
      <c r="DH8" s="12"/>
      <c r="DI8" s="12"/>
      <c r="DJ8" s="12">
        <v>4</v>
      </c>
      <c r="DK8" s="12"/>
      <c r="DL8" s="12"/>
      <c r="DM8" s="12">
        <f>IF(DG8=0,0,IF(DG8&gt;5,DG8,6-DG8*1))+IF(DH8=0,0,IF(DH8&gt;5,DH8,12-DH8*2))+IF(DI8=0,0,IF(DI8&gt;5,DI8,18-DI8*3))+IF(DJ8=0,0,IF(DJ8&gt;5,DJ8,18-DJ8*3))+IF(DK8=0,0,IF(DK8&gt;5,DK8,24-DK8*4))+IF(DL8=0,0,IF(DL8&gt;5,DL8,30-DL8*5))</f>
        <v>6</v>
      </c>
      <c r="DN8" s="12"/>
      <c r="DO8" s="12"/>
      <c r="DP8" s="12"/>
      <c r="DQ8" s="12"/>
      <c r="DR8" s="12"/>
      <c r="DS8" s="12"/>
      <c r="DT8" s="22">
        <f>IF(DN8=0,0,IF(DN8&gt;10,DN8,11-DN8*1))+IF(DO8=0,0,IF(DO8&gt;10,DO8,22-DO8*2))+IF(DP8=0,0,IF(DP8&gt;10,DP8,33-DP8*3))+IF(DQ8=0,0,IF(DQ8&gt;8,DQ8,28-DQ8*3))+IF(DR8=0,0,IF(DR8&gt;8,DR8,28-DR8*3))+IF(DS8=0,0,IF(DS8&gt;6,DS8,35-DS8*5))</f>
        <v>0</v>
      </c>
      <c r="DU8" s="18"/>
      <c r="DV8" s="8"/>
      <c r="DW8" s="8"/>
      <c r="DX8" s="8"/>
      <c r="DY8" s="8"/>
      <c r="DZ8" s="8"/>
      <c r="EA8" s="8"/>
      <c r="EB8" s="9"/>
      <c r="EC8" s="18">
        <f t="shared" si="0"/>
        <v>12</v>
      </c>
      <c r="ED8" s="129"/>
      <c r="EE8" s="109"/>
      <c r="EF8" s="157"/>
      <c r="EG8" s="359"/>
    </row>
    <row r="9" spans="1:137" ht="27.75" customHeight="1">
      <c r="A9" s="162" t="s">
        <v>144</v>
      </c>
      <c r="B9" s="7" t="s">
        <v>60</v>
      </c>
      <c r="C9" s="150"/>
      <c r="D9" s="154"/>
      <c r="E9" s="154"/>
      <c r="F9" s="154"/>
      <c r="G9" s="154"/>
      <c r="H9" s="8">
        <f>SUM(C9*2)</f>
        <v>0</v>
      </c>
      <c r="I9" s="154"/>
      <c r="J9" s="154"/>
      <c r="K9" s="9">
        <f>SUM(I9*2)</f>
        <v>0</v>
      </c>
      <c r="L9" s="153">
        <v>1</v>
      </c>
      <c r="M9" s="154"/>
      <c r="N9" s="154"/>
      <c r="O9" s="154"/>
      <c r="P9" s="154"/>
      <c r="Q9" s="8">
        <f>SUM(L9*2)</f>
        <v>2</v>
      </c>
      <c r="R9" s="154"/>
      <c r="S9" s="154"/>
      <c r="T9" s="9">
        <f>SUM(R9*2)</f>
        <v>0</v>
      </c>
      <c r="U9" s="153">
        <v>1</v>
      </c>
      <c r="V9" s="154"/>
      <c r="W9" s="154"/>
      <c r="X9" s="8">
        <f>SUM(U9*5)</f>
        <v>5</v>
      </c>
      <c r="Y9" s="154">
        <v>1</v>
      </c>
      <c r="Z9" s="154"/>
      <c r="AA9" s="154"/>
      <c r="AB9" s="8">
        <f>SUM(Y9*5)</f>
        <v>5</v>
      </c>
      <c r="AC9" s="154"/>
      <c r="AD9" s="154"/>
      <c r="AE9" s="10">
        <f>SUM(AC9*5)</f>
        <v>0</v>
      </c>
      <c r="AF9" s="153">
        <v>1</v>
      </c>
      <c r="AG9" s="154"/>
      <c r="AH9" s="154"/>
      <c r="AI9" s="8">
        <f>SUM(AF9*7)</f>
        <v>7</v>
      </c>
      <c r="AJ9" s="154">
        <v>1</v>
      </c>
      <c r="AK9" s="154"/>
      <c r="AL9" s="154"/>
      <c r="AM9" s="8">
        <f>SUM(AJ9*7)</f>
        <v>7</v>
      </c>
      <c r="AN9" s="154">
        <v>1</v>
      </c>
      <c r="AO9" s="154"/>
      <c r="AP9" s="9">
        <f>SUM(AN9*7)</f>
        <v>7</v>
      </c>
      <c r="AQ9" s="153">
        <v>1</v>
      </c>
      <c r="AR9" s="154"/>
      <c r="AS9" s="8">
        <f>SUM(AQ9*10)</f>
        <v>10</v>
      </c>
      <c r="AT9" s="154">
        <v>1</v>
      </c>
      <c r="AU9" s="154"/>
      <c r="AV9" s="8">
        <f>SUM(AT9*10)</f>
        <v>10</v>
      </c>
      <c r="AW9" s="8"/>
      <c r="AX9" s="9">
        <f>SUM(AW9*10)</f>
        <v>0</v>
      </c>
      <c r="AY9" s="153">
        <v>1</v>
      </c>
      <c r="AZ9" s="154"/>
      <c r="BA9" s="8">
        <f>SUM(AY9*10)</f>
        <v>10</v>
      </c>
      <c r="BB9" s="154">
        <v>1</v>
      </c>
      <c r="BC9" s="154"/>
      <c r="BD9" s="8">
        <f>SUM(BB9*10)</f>
        <v>10</v>
      </c>
      <c r="BE9" s="8">
        <v>1</v>
      </c>
      <c r="BF9" s="9">
        <f>SUM(BE9*10)</f>
        <v>10</v>
      </c>
      <c r="BG9" s="11"/>
      <c r="BH9" s="12">
        <f>IF(BG9="A1",30,IF(BG9="A2",25,""))</f>
      </c>
      <c r="BI9" s="13">
        <f>IF(BG9="","",BG9)</f>
      </c>
      <c r="BJ9" s="14"/>
      <c r="BK9" s="13">
        <f>IF(BI9="","",BI9)</f>
      </c>
      <c r="BL9" s="14"/>
      <c r="BM9" s="13">
        <f>IF(BK9="","",BK9)</f>
      </c>
      <c r="BN9" s="15"/>
      <c r="BO9" s="16">
        <f>SUM(H9,K9,Q9,T9,X9,AB9,AE9,AI9,AM9,AP9,AS9,AV9,AX9,BA9,BD9,BF9,BH9)</f>
        <v>83</v>
      </c>
      <c r="BP9" s="155">
        <f>SUM(BO9,BO10)</f>
        <v>126</v>
      </c>
      <c r="BQ9" s="111" t="str">
        <f ca="1">IF(CELL("contenuto",$A9)="","",CELL("contenuto",$A9))</f>
        <v>A.S.D. EST VERONESE</v>
      </c>
      <c r="BR9" s="17" t="s">
        <v>61</v>
      </c>
      <c r="BS9" s="18">
        <v>3</v>
      </c>
      <c r="BT9" s="8"/>
      <c r="BU9" s="8">
        <f>SUM(BS9:BT9)</f>
        <v>3</v>
      </c>
      <c r="BV9" s="8">
        <v>3</v>
      </c>
      <c r="BW9" s="8"/>
      <c r="BX9" s="8">
        <f>SUM(BV9:BW9)</f>
        <v>3</v>
      </c>
      <c r="BY9" s="8"/>
      <c r="BZ9" s="8"/>
      <c r="CA9" s="9">
        <f>SUM(BY9*3)+(BZ9*3)</f>
        <v>0</v>
      </c>
      <c r="CB9" s="27">
        <v>5</v>
      </c>
      <c r="CC9" s="14"/>
      <c r="CD9" s="28">
        <v>10</v>
      </c>
      <c r="CE9" s="8">
        <f>SUM(CB9*2+CD9*2)</f>
        <v>30</v>
      </c>
      <c r="CF9" s="8">
        <v>6</v>
      </c>
      <c r="CG9" s="14"/>
      <c r="CH9" s="8">
        <v>12</v>
      </c>
      <c r="CI9" s="8">
        <f>SUM(CF9*2+CH9*2)</f>
        <v>36</v>
      </c>
      <c r="CJ9" s="149">
        <v>5</v>
      </c>
      <c r="CK9" s="150"/>
      <c r="CL9" s="151"/>
      <c r="CM9" s="152"/>
      <c r="CN9" s="149">
        <v>10</v>
      </c>
      <c r="CO9" s="150"/>
      <c r="CP9" s="10">
        <f>SUM(CJ9*2.5+CN9*2.5)</f>
        <v>37.5</v>
      </c>
      <c r="CQ9" s="16">
        <f>SUM(BU9,BX9,CA9,CE9,CI9,CP9)</f>
        <v>109.5</v>
      </c>
      <c r="CR9" s="129">
        <f>SUM(CQ9,CQ10)</f>
        <v>131.5</v>
      </c>
      <c r="CS9" s="109">
        <f>SUM(BP9,CR9)</f>
        <v>257.5</v>
      </c>
      <c r="CT9" s="111" t="str">
        <f ca="1">IF(CELL("contenuto",$A9)="","",CELL("contenuto",$A9))</f>
        <v>A.S.D. EST VERONESE</v>
      </c>
      <c r="CU9" s="17" t="s">
        <v>61</v>
      </c>
      <c r="CV9" s="21"/>
      <c r="CW9" s="12">
        <f>SUM(CV9*25)</f>
        <v>0</v>
      </c>
      <c r="CX9" s="12"/>
      <c r="CY9" s="22">
        <f>SUM(CX9*6)</f>
        <v>0</v>
      </c>
      <c r="CZ9" s="21">
        <v>2</v>
      </c>
      <c r="DA9" s="12">
        <v>2</v>
      </c>
      <c r="DB9" s="12">
        <v>1</v>
      </c>
      <c r="DC9" s="12">
        <v>1</v>
      </c>
      <c r="DD9" s="12">
        <v>1</v>
      </c>
      <c r="DE9" s="12"/>
      <c r="DF9" s="12">
        <f>SUM(CZ9*3+DA9*6+DB9*10+DC9*15+DD9*20+DE9*25)</f>
        <v>63</v>
      </c>
      <c r="DG9" s="12">
        <v>2</v>
      </c>
      <c r="DH9" s="12">
        <v>2</v>
      </c>
      <c r="DI9" s="12">
        <v>1</v>
      </c>
      <c r="DJ9" s="12">
        <v>1</v>
      </c>
      <c r="DK9" s="12"/>
      <c r="DL9" s="12"/>
      <c r="DM9" s="12">
        <f>SUM(DG9*3+DH9*6+DI9*10+DJ9*15+DK9*20+DL9*25)</f>
        <v>43</v>
      </c>
      <c r="DN9" s="12"/>
      <c r="DO9" s="12">
        <v>1</v>
      </c>
      <c r="DP9" s="12">
        <v>1</v>
      </c>
      <c r="DQ9" s="12">
        <v>1</v>
      </c>
      <c r="DR9" s="12"/>
      <c r="DS9" s="12"/>
      <c r="DT9" s="22">
        <f>SUM(DN9*5+DO9*9+DP9*13+DQ9*20+DR9*20+DS9*25)</f>
        <v>42</v>
      </c>
      <c r="DU9" s="18"/>
      <c r="DV9" s="8"/>
      <c r="DW9" s="8"/>
      <c r="DX9" s="8"/>
      <c r="DY9" s="8"/>
      <c r="DZ9" s="8"/>
      <c r="EA9" s="8"/>
      <c r="EB9" s="9"/>
      <c r="EC9" s="18">
        <f t="shared" si="0"/>
        <v>148</v>
      </c>
      <c r="ED9" s="129">
        <f>SUM(EC9,EC10)</f>
        <v>197</v>
      </c>
      <c r="EE9" s="109">
        <f>SUM(ED9)</f>
        <v>197</v>
      </c>
      <c r="EF9" s="111" t="str">
        <f ca="1">IF(CELL("contenuto",$A9)="","",CELL("contenuto",$A9))</f>
        <v>A.S.D. EST VERONESE</v>
      </c>
      <c r="EG9" s="359">
        <f>SUM(CS9,EE9)</f>
        <v>454.5</v>
      </c>
    </row>
    <row r="10" spans="1:137" ht="27.75" customHeight="1">
      <c r="A10" s="162"/>
      <c r="B10" s="7" t="s">
        <v>62</v>
      </c>
      <c r="C10" s="23"/>
      <c r="D10" s="8"/>
      <c r="E10" s="8"/>
      <c r="F10" s="8"/>
      <c r="G10" s="8"/>
      <c r="H10" s="12">
        <f>IF(C10=0,0,IF(C10&gt;5,1,12-C10*2))+IF(D10=0,0,IF(D10&gt;5,1,12-D10*2))+IF(E10=0,0,IF(E10&gt;5,1,12-E10*2))+IF(F10=0,0,IF(F10&gt;5,1,12-F10*2))+IF(G10=0,0,IF(G10&gt;5,1,12-G10*2))</f>
        <v>0</v>
      </c>
      <c r="I10" s="8"/>
      <c r="J10" s="8"/>
      <c r="K10" s="22">
        <f>IF(I10=0,0,IF(I10&gt;10,1,11-I10*1))+IF(J10=0,0,IF(J10&gt;10,1,11-J10*1))</f>
        <v>0</v>
      </c>
      <c r="L10" s="18">
        <v>9</v>
      </c>
      <c r="M10" s="8"/>
      <c r="N10" s="8"/>
      <c r="O10" s="8"/>
      <c r="P10" s="8"/>
      <c r="Q10" s="12">
        <f>IF(L10=0,0,IF(L10&gt;5,1,12-L10*2))+IF(M10=0,0,IF(M10&gt;5,1,12-M10*2))+IF(N10=0,0,IF(N10&gt;5,1,12-N10*2))+IF(O10=0,0,IF(O10&gt;5,1,12-O10*2))+IF(P10=0,0,IF(P10&gt;5,1,12-P10*2))</f>
        <v>1</v>
      </c>
      <c r="R10" s="8"/>
      <c r="S10" s="8"/>
      <c r="T10" s="22">
        <f>IF(R10=0,0,IF(R10&gt;10,1,11-R10*1))+IF(S10=0,0,IF(S10&gt;10,1,11-S10*1))</f>
        <v>0</v>
      </c>
      <c r="U10" s="18">
        <v>13</v>
      </c>
      <c r="V10" s="8"/>
      <c r="W10" s="8"/>
      <c r="X10" s="12">
        <f>IF(U10=0,0,IF(U10&gt;5,1,6-U10*1))+IF(V10=0,0,IF(V10&gt;5,1,6-V10*1))+IF(W10=0,0,IF(W10&gt;5,1,6-W10*1))</f>
        <v>1</v>
      </c>
      <c r="Y10" s="24">
        <v>12</v>
      </c>
      <c r="Z10" s="24"/>
      <c r="AA10" s="24"/>
      <c r="AB10" s="12">
        <f>IF(Y10=0,0,IF(Y10&gt;5,1,6-Y10*1))+IF(Z10=0,0,IF(Z10&gt;5,1,6-Z10*1))+IF(AA10=0,0,IF(AA10&gt;5,1,6-AA10*1))</f>
        <v>1</v>
      </c>
      <c r="AC10" s="8"/>
      <c r="AD10" s="8"/>
      <c r="AE10" s="25">
        <f>IF(AC10=0,0,IF(AC10&gt;10,1,22-AC10*2))+IF(AD10=0,0,IF(AD10&gt;10,1,22-AD10*2))</f>
        <v>0</v>
      </c>
      <c r="AF10" s="18">
        <v>2</v>
      </c>
      <c r="AG10" s="8"/>
      <c r="AH10" s="8"/>
      <c r="AI10" s="12">
        <f>IF(AF10=0,0,IF(AF10&gt;5,1,12-AF10*2))+IF(AG10=0,0,IF(AG10&gt;5,1,12-AG10*2))+IF(AH10=0,0,IF(AH10&gt;5,1,12-AH10*2))</f>
        <v>8</v>
      </c>
      <c r="AJ10" s="24">
        <v>2</v>
      </c>
      <c r="AK10" s="24"/>
      <c r="AL10" s="24"/>
      <c r="AM10" s="12">
        <f>IF(AJ10=0,0,IF(AJ10&gt;5,1,12-AJ10*2))+IF(AK10=0,0,IF(AK10&gt;5,1,12-AK10*2))+IF(AL10=0,0,IF(AL10&gt;5,1,12-AL10*2))</f>
        <v>8</v>
      </c>
      <c r="AN10" s="8">
        <v>26</v>
      </c>
      <c r="AO10" s="8"/>
      <c r="AP10" s="22">
        <f>IF(AN10=0,0,IF(AN10&gt;10,1,22-AN10*2))+IF(AO10=0,0,IF(AO10&gt;10,1,22-AO10*2))</f>
        <v>1</v>
      </c>
      <c r="AQ10" s="18">
        <v>7</v>
      </c>
      <c r="AR10" s="8"/>
      <c r="AS10" s="12">
        <f>IF(AQ10=0,0,IF(AQ10&gt;5,1,6-AQ10*1))+IF(AR10=0,0,IF(AR10&gt;5,1,6-AR10*1))</f>
        <v>1</v>
      </c>
      <c r="AT10" s="8">
        <v>13</v>
      </c>
      <c r="AU10" s="8"/>
      <c r="AV10" s="12">
        <f>IF(AT10=0,0,IF(AT10&gt;5,1,6-AT10*1))+IF(AU10=0,0,IF(AU10&gt;5,1,6-AU10*1))</f>
        <v>1</v>
      </c>
      <c r="AW10" s="8"/>
      <c r="AX10" s="22">
        <f>IF(AW10=0,0,IF(AW10&gt;10,1,22-AW10*2))</f>
        <v>0</v>
      </c>
      <c r="AY10" s="18">
        <v>1</v>
      </c>
      <c r="AZ10" s="8"/>
      <c r="BA10" s="12">
        <f>IF(AY10=0,0,IF(AY10&gt;5,1,12-AY10*2))+IF(AZ10=0,0,IF(AZ10&gt;5,1,12-AZ10*2))</f>
        <v>10</v>
      </c>
      <c r="BB10" s="8">
        <v>1</v>
      </c>
      <c r="BC10" s="8"/>
      <c r="BD10" s="12">
        <f>IF(BB10=0,0,IF(BB10&gt;5,1,12-BB10*2))+IF(BC10=0,0,IF(BC10&gt;5,1,12-BC10*2))</f>
        <v>10</v>
      </c>
      <c r="BE10" s="8">
        <v>15</v>
      </c>
      <c r="BF10" s="22">
        <f>IF(BE10=0,0,IF(BE10&gt;10,1,22-BE10*2))</f>
        <v>1</v>
      </c>
      <c r="BG10" s="18"/>
      <c r="BH10" s="12">
        <f>IF(BG10=0,0,IF(BG10&gt;10,1,IF(BG9="A1",33-BG10*3,22-BG10*2)))</f>
        <v>0</v>
      </c>
      <c r="BI10" s="8"/>
      <c r="BJ10" s="12">
        <f>IF(BI10=0,0,IF(BI10&gt;10,1,IF(BI9="A1",33-BI10*3,22-BI10*2)))</f>
        <v>0</v>
      </c>
      <c r="BK10" s="8"/>
      <c r="BL10" s="12">
        <f>IF(BK10=0,0,IF(BK10&gt;10,1,IF(BK9="A1",33-BK10*3,22-BK10*2)))</f>
        <v>0</v>
      </c>
      <c r="BM10" s="8"/>
      <c r="BN10" s="22">
        <f>IF(BM10=0,0,IF(BM10&gt;10,1,IF(BM9="A1",33-BM10*3,22-BM10*2)))</f>
        <v>0</v>
      </c>
      <c r="BO10" s="16">
        <f>SUM(H10,K10,Q10,T10,X10,AB10,AE10,AI10,AM10,AP10,AS10,AV10,AX10,BA10,BD10,BF10,BH10,BJ10,BL10,BN10)</f>
        <v>43</v>
      </c>
      <c r="BP10" s="155"/>
      <c r="BQ10" s="157"/>
      <c r="BR10" s="17" t="s">
        <v>62</v>
      </c>
      <c r="BS10" s="18"/>
      <c r="BT10" s="8"/>
      <c r="BU10" s="12">
        <v>0</v>
      </c>
      <c r="BV10" s="12"/>
      <c r="BW10" s="12"/>
      <c r="BX10" s="12">
        <f>IF(BV10=0,0,IF(BV10&gt;5,BV10,6-BV10*1))+IF(BW10=0,0,IF(BW10&gt;5,BW10,6-BW10*1))</f>
        <v>0</v>
      </c>
      <c r="BY10" s="8"/>
      <c r="BZ10" s="8"/>
      <c r="CA10" s="22">
        <f>IF(BY10=0,0,IF(BY10&gt;10,BY10,11-BY10*1))+IF(BZ10=0,0,IF(BZ10&gt;10,BZ10,11-BZ10*1))</f>
        <v>0</v>
      </c>
      <c r="CB10" s="27"/>
      <c r="CC10" s="28">
        <v>2</v>
      </c>
      <c r="CD10" s="28">
        <v>2</v>
      </c>
      <c r="CE10" s="8">
        <f>SUM(CB10*5+CC10*3+CD10*1)</f>
        <v>8</v>
      </c>
      <c r="CF10" s="8"/>
      <c r="CG10" s="28">
        <v>2</v>
      </c>
      <c r="CH10" s="8">
        <v>1</v>
      </c>
      <c r="CI10" s="8">
        <f>SUM(CF10*5+CG10*3+CH10*1)</f>
        <v>7</v>
      </c>
      <c r="CJ10" s="8"/>
      <c r="CK10" s="8"/>
      <c r="CL10" s="28"/>
      <c r="CM10" s="28"/>
      <c r="CN10" s="8">
        <v>1</v>
      </c>
      <c r="CO10" s="9"/>
      <c r="CP10" s="10">
        <f>SUM(CJ10*15+CK10*13+CL10*11+CM10*9+CN10*7+CO10*5)</f>
        <v>7</v>
      </c>
      <c r="CQ10" s="16">
        <f>SUM(BU10,BX10,CA10+CE10,CI10,CP10)</f>
        <v>22</v>
      </c>
      <c r="CR10" s="129"/>
      <c r="CS10" s="109"/>
      <c r="CT10" s="157"/>
      <c r="CU10" s="17" t="s">
        <v>62</v>
      </c>
      <c r="CV10" s="21"/>
      <c r="CW10" s="12">
        <f>IF(CV10=0,0,IF(CV10&gt;10,1,44-CV10*4))</f>
        <v>0</v>
      </c>
      <c r="CX10" s="12"/>
      <c r="CY10" s="22">
        <f>IF(CX10=0,0,IF(CX10=6,1,IF(CX10&gt;6,CX10,12-CX10*2)))</f>
        <v>0</v>
      </c>
      <c r="CZ10" s="21"/>
      <c r="DA10" s="12"/>
      <c r="DB10" s="12">
        <v>5</v>
      </c>
      <c r="DC10" s="12">
        <v>2</v>
      </c>
      <c r="DD10" s="12">
        <v>2</v>
      </c>
      <c r="DE10" s="12"/>
      <c r="DF10" s="12">
        <f>IF(CZ10=0,0,IF(CZ10&gt;5,CZ10,6-CZ10*1))+IF(DA10=0,0,IF(DA10&gt;5,DA10,12-DA10*2))+IF(DB10=0,0,IF(DB10&gt;5,DB10,18-DB10*3))+IF(DC10=0,0,IF(DC10&gt;5,DC10,18-DC10*3))+IF(DD10=0,0,IF(DD10&gt;5,DD10,24-DD10*4))+IF(DE10=0,0,IF(DE10&gt;5,DE10,30-DE10*5))</f>
        <v>31</v>
      </c>
      <c r="DG10" s="12"/>
      <c r="DH10" s="12"/>
      <c r="DI10" s="12">
        <v>3</v>
      </c>
      <c r="DJ10" s="12">
        <v>3</v>
      </c>
      <c r="DK10" s="12"/>
      <c r="DL10" s="12"/>
      <c r="DM10" s="12">
        <f>IF(DG10=0,0,IF(DG10&gt;5,DG10,6-DG10*1))+IF(DH10=0,0,IF(DH10&gt;5,DH10,12-DH10*2))+IF(DI10=0,0,IF(DI10&gt;5,DI10,18-DI10*3))+IF(DJ10=0,0,IF(DJ10&gt;5,DJ10,18-DJ10*3))+IF(DK10=0,0,IF(DK10&gt;5,DK10,24-DK10*4))+IF(DL10=0,0,IF(DL10&gt;5,DL10,30-DL10*5))</f>
        <v>18</v>
      </c>
      <c r="DN10" s="12"/>
      <c r="DO10" s="12"/>
      <c r="DP10" s="12"/>
      <c r="DQ10" s="12"/>
      <c r="DR10" s="12"/>
      <c r="DS10" s="12"/>
      <c r="DT10" s="22">
        <f>IF(DN10=0,0,IF(DN10&gt;10,DN10,11-DN10*1))+IF(DO10=0,0,IF(DO10&gt;10,DO10,22-DO10*2))+IF(DP10=0,0,IF(DP10&gt;10,DP10,33-DP10*3))+IF(DQ10=0,0,IF(DQ10&gt;8,DQ10,28-DQ10*3))+IF(DR10=0,0,IF(DR10&gt;8,DR10,28-DR10*3))+IF(DS10=0,0,IF(DS10&gt;6,DS10,35-DS10*5))</f>
        <v>0</v>
      </c>
      <c r="DU10" s="18"/>
      <c r="DV10" s="8"/>
      <c r="DW10" s="8"/>
      <c r="DX10" s="8"/>
      <c r="DY10" s="8"/>
      <c r="DZ10" s="8"/>
      <c r="EA10" s="8"/>
      <c r="EB10" s="9"/>
      <c r="EC10" s="18">
        <f t="shared" si="0"/>
        <v>49</v>
      </c>
      <c r="ED10" s="129"/>
      <c r="EE10" s="109"/>
      <c r="EF10" s="157"/>
      <c r="EG10" s="359"/>
    </row>
    <row r="11" spans="1:137" ht="27.75" customHeight="1">
      <c r="A11" s="162" t="s">
        <v>139</v>
      </c>
      <c r="B11" s="7" t="s">
        <v>60</v>
      </c>
      <c r="C11" s="150">
        <v>2</v>
      </c>
      <c r="D11" s="154"/>
      <c r="E11" s="154"/>
      <c r="F11" s="154"/>
      <c r="G11" s="154"/>
      <c r="H11" s="8">
        <f>SUM(C11*2)</f>
        <v>4</v>
      </c>
      <c r="I11" s="154">
        <v>1</v>
      </c>
      <c r="J11" s="154"/>
      <c r="K11" s="9">
        <f>SUM(I11*2)</f>
        <v>2</v>
      </c>
      <c r="L11" s="153">
        <v>3</v>
      </c>
      <c r="M11" s="154"/>
      <c r="N11" s="154"/>
      <c r="O11" s="154"/>
      <c r="P11" s="154"/>
      <c r="Q11" s="8">
        <f>SUM(L11*2)</f>
        <v>6</v>
      </c>
      <c r="R11" s="154"/>
      <c r="S11" s="154"/>
      <c r="T11" s="9">
        <f>SUM(R11*2)</f>
        <v>0</v>
      </c>
      <c r="U11" s="153">
        <v>1</v>
      </c>
      <c r="V11" s="154"/>
      <c r="W11" s="154"/>
      <c r="X11" s="8">
        <f>SUM(U11*5)</f>
        <v>5</v>
      </c>
      <c r="Y11" s="154"/>
      <c r="Z11" s="154"/>
      <c r="AA11" s="154"/>
      <c r="AB11" s="8">
        <f>SUM(Y11*5)</f>
        <v>0</v>
      </c>
      <c r="AC11" s="154"/>
      <c r="AD11" s="154"/>
      <c r="AE11" s="10">
        <f>SUM(AC11*5)</f>
        <v>0</v>
      </c>
      <c r="AF11" s="153"/>
      <c r="AG11" s="154"/>
      <c r="AH11" s="154"/>
      <c r="AI11" s="8">
        <f>SUM(AF11*7)</f>
        <v>0</v>
      </c>
      <c r="AJ11" s="154">
        <v>1</v>
      </c>
      <c r="AK11" s="154"/>
      <c r="AL11" s="154"/>
      <c r="AM11" s="8">
        <f>SUM(AJ11*7)</f>
        <v>7</v>
      </c>
      <c r="AN11" s="154">
        <v>1</v>
      </c>
      <c r="AO11" s="154"/>
      <c r="AP11" s="9">
        <f>SUM(AN11*7)</f>
        <v>7</v>
      </c>
      <c r="AQ11" s="153">
        <v>2</v>
      </c>
      <c r="AR11" s="154"/>
      <c r="AS11" s="8">
        <f>SUM(AQ11*10)</f>
        <v>20</v>
      </c>
      <c r="AT11" s="154">
        <v>2</v>
      </c>
      <c r="AU11" s="154"/>
      <c r="AV11" s="8">
        <f>SUM(AT11*10)</f>
        <v>20</v>
      </c>
      <c r="AW11" s="8">
        <v>2</v>
      </c>
      <c r="AX11" s="9">
        <f>SUM(AW11*10)</f>
        <v>20</v>
      </c>
      <c r="AY11" s="153"/>
      <c r="AZ11" s="154"/>
      <c r="BA11" s="8">
        <f>SUM(AY11*10)</f>
        <v>0</v>
      </c>
      <c r="BB11" s="154"/>
      <c r="BC11" s="154"/>
      <c r="BD11" s="8">
        <f>SUM(BB11*10)</f>
        <v>0</v>
      </c>
      <c r="BE11" s="8"/>
      <c r="BF11" s="9">
        <f>SUM(BE11*10)</f>
        <v>0</v>
      </c>
      <c r="BG11" s="11"/>
      <c r="BH11" s="12">
        <f>IF(BG11="A1",30,IF(BG11="A2",25,""))</f>
      </c>
      <c r="BI11" s="13">
        <f>IF(BG11="","",BG11)</f>
      </c>
      <c r="BJ11" s="14"/>
      <c r="BK11" s="13">
        <f>IF(BI11="","",BI11)</f>
      </c>
      <c r="BL11" s="14"/>
      <c r="BM11" s="13">
        <f>IF(BK11="","",BK11)</f>
      </c>
      <c r="BN11" s="15"/>
      <c r="BO11" s="16">
        <f>SUM(H11,K11,Q11,T11,X11,AB11,AE11,AI11,AM11,AP11,AS11,AV11,AX11,BA11,BD11,BF11,BH11)</f>
        <v>91</v>
      </c>
      <c r="BP11" s="155">
        <f>SUM(BO11,BO12)</f>
        <v>134</v>
      </c>
      <c r="BQ11" s="111" t="str">
        <f ca="1">IF(CELL("contenuto",$A11)="","",CELL("contenuto",$A11))</f>
        <v>FONDAZIONE BENTEGODI</v>
      </c>
      <c r="BR11" s="17" t="s">
        <v>61</v>
      </c>
      <c r="BS11" s="18">
        <v>8</v>
      </c>
      <c r="BT11" s="8"/>
      <c r="BU11" s="8">
        <f>SUM(BS11:BT11)</f>
        <v>8</v>
      </c>
      <c r="BV11" s="8">
        <v>9</v>
      </c>
      <c r="BW11" s="8"/>
      <c r="BX11" s="8">
        <f>SUM(BV11:BW11)</f>
        <v>9</v>
      </c>
      <c r="BY11" s="8"/>
      <c r="BZ11" s="8"/>
      <c r="CA11" s="9">
        <f>SUM(BY11*3)+(BZ11*3)</f>
        <v>0</v>
      </c>
      <c r="CB11" s="27">
        <v>6</v>
      </c>
      <c r="CC11" s="14"/>
      <c r="CD11" s="28">
        <v>9</v>
      </c>
      <c r="CE11" s="8">
        <f>SUM(CB11*2+CD11*2)</f>
        <v>30</v>
      </c>
      <c r="CF11" s="8">
        <v>6</v>
      </c>
      <c r="CG11" s="14"/>
      <c r="CH11" s="8">
        <v>12</v>
      </c>
      <c r="CI11" s="8">
        <f>SUM(CF11*2+CH11*2)</f>
        <v>36</v>
      </c>
      <c r="CJ11" s="149">
        <v>1</v>
      </c>
      <c r="CK11" s="150"/>
      <c r="CL11" s="151"/>
      <c r="CM11" s="152"/>
      <c r="CN11" s="149">
        <v>1</v>
      </c>
      <c r="CO11" s="150"/>
      <c r="CP11" s="10">
        <f>SUM(CJ11*2.5+CN11*2.5)</f>
        <v>5</v>
      </c>
      <c r="CQ11" s="16">
        <f>SUM(BU11,BX11,CA11,CE11,CI11,CP11)</f>
        <v>88</v>
      </c>
      <c r="CR11" s="129">
        <f>SUM(CQ11,CQ12)</f>
        <v>89</v>
      </c>
      <c r="CS11" s="109">
        <f>SUM(BP11,CR11)</f>
        <v>223</v>
      </c>
      <c r="CT11" s="111" t="str">
        <f ca="1">IF(CELL("contenuto",$A11)="","",CELL("contenuto",$A11))</f>
        <v>FONDAZIONE BENTEGODI</v>
      </c>
      <c r="CU11" s="17" t="s">
        <v>61</v>
      </c>
      <c r="CV11" s="21"/>
      <c r="CW11" s="12">
        <f>SUM(CV11*25)</f>
        <v>0</v>
      </c>
      <c r="CX11" s="12"/>
      <c r="CY11" s="22">
        <f>SUM(CX11*6)</f>
        <v>0</v>
      </c>
      <c r="CZ11" s="21">
        <v>2</v>
      </c>
      <c r="DA11" s="12"/>
      <c r="DB11" s="12"/>
      <c r="DC11" s="12"/>
      <c r="DD11" s="12"/>
      <c r="DE11" s="12"/>
      <c r="DF11" s="12">
        <f>SUM(CZ11*3+DA11*6+DB11*10+DC11*15+DD11*20+DE11*25)</f>
        <v>6</v>
      </c>
      <c r="DG11" s="12">
        <v>2</v>
      </c>
      <c r="DH11" s="12"/>
      <c r="DI11" s="12"/>
      <c r="DJ11" s="12"/>
      <c r="DK11" s="12"/>
      <c r="DL11" s="12"/>
      <c r="DM11" s="12">
        <f>SUM(DG11*3+DH11*6+DI11*10+DJ11*15+DK11*20+DL11*25)</f>
        <v>6</v>
      </c>
      <c r="DN11" s="12"/>
      <c r="DO11" s="12"/>
      <c r="DP11" s="12"/>
      <c r="DQ11" s="12"/>
      <c r="DR11" s="12"/>
      <c r="DS11" s="12"/>
      <c r="DT11" s="22">
        <f>SUM(DN11*5+DO11*9+DP11*13+DQ11*20+DR11*20+DS11*25)</f>
        <v>0</v>
      </c>
      <c r="DU11" s="18"/>
      <c r="DV11" s="8"/>
      <c r="DW11" s="8"/>
      <c r="DX11" s="8"/>
      <c r="DY11" s="8"/>
      <c r="DZ11" s="8"/>
      <c r="EA11" s="8"/>
      <c r="EB11" s="9"/>
      <c r="EC11" s="18">
        <f t="shared" si="0"/>
        <v>12</v>
      </c>
      <c r="ED11" s="129">
        <f>SUM(EC11,EC12)</f>
        <v>12</v>
      </c>
      <c r="EE11" s="109">
        <f>SUM(ED11)</f>
        <v>12</v>
      </c>
      <c r="EF11" s="111" t="str">
        <f ca="1">IF(CELL("contenuto",$A11)="","",CELL("contenuto",$A11))</f>
        <v>FONDAZIONE BENTEGODI</v>
      </c>
      <c r="EG11" s="359">
        <f>SUM(CS11,EE11)</f>
        <v>235</v>
      </c>
    </row>
    <row r="12" spans="1:137" ht="27.75" customHeight="1">
      <c r="A12" s="162"/>
      <c r="B12" s="7" t="s">
        <v>62</v>
      </c>
      <c r="C12" s="23">
        <v>3</v>
      </c>
      <c r="D12" s="8">
        <v>8</v>
      </c>
      <c r="E12" s="8"/>
      <c r="F12" s="8"/>
      <c r="G12" s="8"/>
      <c r="H12" s="12">
        <f>IF(C12=0,0,IF(C12&gt;5,1,12-C12*2))+IF(D12=0,0,IF(D12&gt;5,1,12-D12*2))+IF(E12=0,0,IF(E12&gt;5,1,12-E12*2))+IF(F12=0,0,IF(F12&gt;5,1,12-F12*2))+IF(G12=0,0,IF(G12&gt;5,1,12-G12*2))</f>
        <v>7</v>
      </c>
      <c r="I12" s="8">
        <v>24</v>
      </c>
      <c r="J12" s="8"/>
      <c r="K12" s="22">
        <f>IF(I12=0,0,IF(I12&gt;10,1,11-I12*1))+IF(J12=0,0,IF(J12&gt;10,1,11-J12*1))</f>
        <v>1</v>
      </c>
      <c r="L12" s="18">
        <v>8</v>
      </c>
      <c r="M12" s="8">
        <v>19</v>
      </c>
      <c r="N12" s="8">
        <v>21</v>
      </c>
      <c r="O12" s="8"/>
      <c r="P12" s="8"/>
      <c r="Q12" s="12">
        <f>IF(L12=0,0,IF(L12&gt;5,1,12-L12*2))+IF(M12=0,0,IF(M12&gt;5,1,12-M12*2))+IF(N12=0,0,IF(N12&gt;5,1,12-N12*2))+IF(O12=0,0,IF(O12&gt;5,1,12-O12*2))+IF(P12=0,0,IF(P12&gt;5,1,12-P12*2))</f>
        <v>3</v>
      </c>
      <c r="R12" s="8"/>
      <c r="S12" s="8"/>
      <c r="T12" s="22">
        <f>IF(R12=0,0,IF(R12&gt;10,1,11-R12*1))+IF(S12=0,0,IF(S12&gt;10,1,11-S12*1))</f>
        <v>0</v>
      </c>
      <c r="U12" s="18">
        <v>12</v>
      </c>
      <c r="V12" s="8"/>
      <c r="W12" s="8"/>
      <c r="X12" s="12">
        <f>IF(U12=0,0,IF(U12&gt;5,1,6-U12*1))+IF(V12=0,0,IF(V12&gt;5,1,6-V12*1))+IF(W12=0,0,IF(W12&gt;5,1,6-W12*1))</f>
        <v>1</v>
      </c>
      <c r="Y12" s="8"/>
      <c r="Z12" s="8"/>
      <c r="AA12" s="8"/>
      <c r="AB12" s="12">
        <f>IF(Y12=0,0,IF(Y12&gt;5,1,6-Y12*1))+IF(Z12=0,0,IF(Z12&gt;5,1,6-Z12*1))+IF(AA12=0,0,IF(AA12&gt;5,1,6-AA12*1))</f>
        <v>0</v>
      </c>
      <c r="AC12" s="8"/>
      <c r="AD12" s="8"/>
      <c r="AE12" s="25">
        <f>IF(AC12=0,0,IF(AC12&gt;10,1,22-AC12*2))+IF(AD12=0,0,IF(AD12&gt;10,1,22-AD12*2))</f>
        <v>0</v>
      </c>
      <c r="AF12" s="18"/>
      <c r="AG12" s="8"/>
      <c r="AH12" s="8"/>
      <c r="AI12" s="12">
        <f>IF(AF12=0,0,IF(AF12&gt;5,1,12-AF12*2))+IF(AG12=0,0,IF(AG12&gt;5,1,12-AG12*2))+IF(AH12=0,0,IF(AH12&gt;5,1,12-AH12*2))</f>
        <v>0</v>
      </c>
      <c r="AJ12" s="8">
        <v>3</v>
      </c>
      <c r="AK12" s="8"/>
      <c r="AL12" s="8"/>
      <c r="AM12" s="12">
        <f>IF(AJ12=0,0,IF(AJ12&gt;5,1,12-AJ12*2))+IF(AK12=0,0,IF(AK12&gt;5,1,12-AK12*2))+IF(AL12=0,0,IF(AL12&gt;5,1,12-AL12*2))</f>
        <v>6</v>
      </c>
      <c r="AN12" s="8">
        <v>32</v>
      </c>
      <c r="AO12" s="8"/>
      <c r="AP12" s="22">
        <f>IF(AN12=0,0,IF(AN12&gt;10,1,22-AN12*2))+IF(AO12=0,0,IF(AO12&gt;10,1,22-AO12*2))</f>
        <v>1</v>
      </c>
      <c r="AQ12" s="18">
        <v>2</v>
      </c>
      <c r="AR12" s="8">
        <v>8</v>
      </c>
      <c r="AS12" s="12">
        <f>IF(AQ12=0,0,IF(AQ12&gt;5,1,6-AQ12*1))+IF(AR12=0,0,IF(AR12&gt;5,1,6-AR12*1))</f>
        <v>5</v>
      </c>
      <c r="AT12" s="8">
        <v>2</v>
      </c>
      <c r="AU12" s="8">
        <v>10</v>
      </c>
      <c r="AV12" s="12">
        <f>IF(AT12=0,0,IF(AT12&gt;5,1,6-AT12*1))+IF(AU12=0,0,IF(AU12&gt;5,1,6-AU12*1))</f>
        <v>5</v>
      </c>
      <c r="AW12" s="8">
        <v>4</v>
      </c>
      <c r="AX12" s="22">
        <f>IF(AW12=0,0,IF(AW12&gt;10,1,22-AW12*2))</f>
        <v>14</v>
      </c>
      <c r="AY12" s="18"/>
      <c r="AZ12" s="8"/>
      <c r="BA12" s="12">
        <f>IF(AY12=0,0,IF(AY12&gt;5,1,12-AY12*2))+IF(AZ12=0,0,IF(AZ12&gt;5,1,12-AZ12*2))</f>
        <v>0</v>
      </c>
      <c r="BB12" s="8"/>
      <c r="BC12" s="8"/>
      <c r="BD12" s="12">
        <f>IF(BB12=0,0,IF(BB12&gt;5,1,12-BB12*2))+IF(BC12=0,0,IF(BC12&gt;5,1,12-BC12*2))</f>
        <v>0</v>
      </c>
      <c r="BE12" s="8"/>
      <c r="BF12" s="22">
        <f>IF(BE12=0,0,IF(BE12&gt;10,1,22-BE12*2))</f>
        <v>0</v>
      </c>
      <c r="BG12" s="18"/>
      <c r="BH12" s="12">
        <f>IF(BG12=0,0,IF(BG12&gt;10,1,IF(BG11="A1",33-BG12*3,22-BG12*2)))</f>
        <v>0</v>
      </c>
      <c r="BI12" s="8"/>
      <c r="BJ12" s="12">
        <f>IF(BI12=0,0,IF(BI12&gt;10,1,IF(BI11="A1",33-BI12*3,22-BI12*2)))</f>
        <v>0</v>
      </c>
      <c r="BK12" s="8"/>
      <c r="BL12" s="12">
        <f>IF(BK12=0,0,IF(BK12&gt;10,1,IF(BK11="A1",33-BK12*3,22-BK12*2)))</f>
        <v>0</v>
      </c>
      <c r="BM12" s="8"/>
      <c r="BN12" s="22">
        <f>IF(BM12=0,0,IF(BM12&gt;10,1,IF(BM11="A1",33-BM12*3,22-BM12*2)))</f>
        <v>0</v>
      </c>
      <c r="BO12" s="16">
        <f>SUM(H12,K12,Q12,T12,X12,AB12,AE12,AI12,AM12,AP12,AS12,AV12,AX12,BA12,BD12,BF12,BH12,BJ12,BL12,BN12)</f>
        <v>43</v>
      </c>
      <c r="BP12" s="155"/>
      <c r="BQ12" s="157"/>
      <c r="BR12" s="17" t="s">
        <v>62</v>
      </c>
      <c r="BS12" s="18"/>
      <c r="BT12" s="8"/>
      <c r="BU12" s="12">
        <f>IF(BS12=0,0,IF(BS12&gt;5,BS12,6-BS12*1))+IF(BT12=0,0,IF(BT12&gt;5,BT12,6-BT12*1))</f>
        <v>0</v>
      </c>
      <c r="BV12" s="12"/>
      <c r="BW12" s="12"/>
      <c r="BX12" s="12">
        <f>IF(BV12=0,0,IF(BV12&gt;5,BV12,6-BV12*1))+IF(BW12=0,0,IF(BW12&gt;5,BW12,6-BW12*1))</f>
        <v>0</v>
      </c>
      <c r="BY12" s="8"/>
      <c r="BZ12" s="8"/>
      <c r="CA12" s="22">
        <f>IF(BY12=0,0,IF(BY12&gt;10,BY12,11-BY12*1))+IF(BZ12=0,0,IF(BZ12&gt;10,BZ12,11-BZ12*1))</f>
        <v>0</v>
      </c>
      <c r="CB12" s="27"/>
      <c r="CC12" s="28"/>
      <c r="CD12" s="28"/>
      <c r="CE12" s="8">
        <f>SUM(CB12*5+CC12*3+CD12*1)</f>
        <v>0</v>
      </c>
      <c r="CF12" s="8"/>
      <c r="CG12" s="28"/>
      <c r="CH12" s="8">
        <v>1</v>
      </c>
      <c r="CI12" s="8">
        <f>SUM(CF12*5+CG12*3+CH12*1)</f>
        <v>1</v>
      </c>
      <c r="CJ12" s="8"/>
      <c r="CK12" s="8"/>
      <c r="CL12" s="28"/>
      <c r="CM12" s="28"/>
      <c r="CN12" s="8"/>
      <c r="CO12" s="9"/>
      <c r="CP12" s="10">
        <f>SUM(CJ12*15+CK12*13+CL12*11+CM12*9+CN12*7+CO12*5)</f>
        <v>0</v>
      </c>
      <c r="CQ12" s="16">
        <f>SUM(BU12,BX12,CA12+CE12,CI12,CP12)</f>
        <v>1</v>
      </c>
      <c r="CR12" s="129"/>
      <c r="CS12" s="109"/>
      <c r="CT12" s="157"/>
      <c r="CU12" s="17" t="s">
        <v>62</v>
      </c>
      <c r="CV12" s="21"/>
      <c r="CW12" s="12">
        <f>IF(CV12=0,0,IF(CV12&gt;10,1,44-CV12*4))</f>
        <v>0</v>
      </c>
      <c r="CX12" s="12"/>
      <c r="CY12" s="22">
        <f>IF(CX12=0,0,IF(CX12=6,1,IF(CX12&gt;6,CX12,12-CX12*2)))</f>
        <v>0</v>
      </c>
      <c r="CZ12" s="21"/>
      <c r="DA12" s="12"/>
      <c r="DB12" s="12"/>
      <c r="DC12" s="12"/>
      <c r="DD12" s="12"/>
      <c r="DE12" s="12"/>
      <c r="DF12" s="12">
        <f>IF(CZ12=0,0,IF(CZ12&gt;5,CZ12,6-CZ12*1))+IF(DA12=0,0,IF(DA12&gt;5,DA12,12-DA12*2))+IF(DB12=0,0,IF(DB12&gt;5,DB12,18-DB12*3))+IF(DC12=0,0,IF(DC12&gt;5,DC12,18-DC12*3))+IF(DD12=0,0,IF(DD12&gt;5,DD12,24-DD12*4))+IF(DE12=0,0,IF(DE12&gt;5,DE12,30-DE12*5))</f>
        <v>0</v>
      </c>
      <c r="DG12" s="12"/>
      <c r="DH12" s="12"/>
      <c r="DI12" s="12"/>
      <c r="DJ12" s="12"/>
      <c r="DK12" s="12"/>
      <c r="DL12" s="12"/>
      <c r="DM12" s="12">
        <f>IF(DG12=0,0,IF(DG12&gt;5,DG12,6-DG12*1))+IF(DH12=0,0,IF(DH12&gt;5,DH12,12-DH12*2))+IF(DI12=0,0,IF(DI12&gt;5,DI12,18-DI12*3))+IF(DJ12=0,0,IF(DJ12&gt;5,DJ12,18-DJ12*3))+IF(DK12=0,0,IF(DK12&gt;5,DK12,24-DK12*4))+IF(DL12=0,0,IF(DL12&gt;5,DL12,30-DL12*5))</f>
        <v>0</v>
      </c>
      <c r="DN12" s="12"/>
      <c r="DO12" s="12"/>
      <c r="DP12" s="12"/>
      <c r="DQ12" s="12"/>
      <c r="DR12" s="12"/>
      <c r="DS12" s="12"/>
      <c r="DT12" s="22">
        <f>IF(DN12=0,0,IF(DN12&gt;10,DN12,11-DN12*1))+IF(DO12=0,0,IF(DO12&gt;10,DO12,22-DO12*2))+IF(DP12=0,0,IF(DP12&gt;10,DP12,33-DP12*3))+IF(DQ12=0,0,IF(DQ12&gt;8,DQ12,28-DQ12*3))+IF(DR12=0,0,IF(DR12&gt;8,DR12,28-DR12*3))+IF(DS12=0,0,IF(DS12&gt;6,DS12,35-DS12*5))</f>
        <v>0</v>
      </c>
      <c r="DU12" s="18"/>
      <c r="DV12" s="8"/>
      <c r="DW12" s="8"/>
      <c r="DX12" s="8"/>
      <c r="DY12" s="8"/>
      <c r="DZ12" s="8"/>
      <c r="EA12" s="8"/>
      <c r="EB12" s="9"/>
      <c r="EC12" s="18">
        <f t="shared" si="0"/>
        <v>0</v>
      </c>
      <c r="ED12" s="129"/>
      <c r="EE12" s="109"/>
      <c r="EF12" s="157"/>
      <c r="EG12" s="359"/>
    </row>
    <row r="13" spans="1:137" ht="27.75" customHeight="1">
      <c r="A13" s="162" t="s">
        <v>149</v>
      </c>
      <c r="B13" s="7" t="s">
        <v>60</v>
      </c>
      <c r="C13" s="150">
        <v>1</v>
      </c>
      <c r="D13" s="154"/>
      <c r="E13" s="154"/>
      <c r="F13" s="154"/>
      <c r="G13" s="154"/>
      <c r="H13" s="8">
        <f>SUM(C13*2)</f>
        <v>2</v>
      </c>
      <c r="I13" s="154"/>
      <c r="J13" s="154"/>
      <c r="K13" s="9">
        <f>SUM(I13*2)</f>
        <v>0</v>
      </c>
      <c r="L13" s="153">
        <v>1</v>
      </c>
      <c r="M13" s="154"/>
      <c r="N13" s="154"/>
      <c r="O13" s="154"/>
      <c r="P13" s="154"/>
      <c r="Q13" s="8">
        <f>SUM(L13*2)</f>
        <v>2</v>
      </c>
      <c r="R13" s="154"/>
      <c r="S13" s="154"/>
      <c r="T13" s="9">
        <f>SUM(R13*2)</f>
        <v>0</v>
      </c>
      <c r="U13" s="153"/>
      <c r="V13" s="154"/>
      <c r="W13" s="154"/>
      <c r="X13" s="8">
        <f>SUM(U13*5)</f>
        <v>0</v>
      </c>
      <c r="Y13" s="154"/>
      <c r="Z13" s="154"/>
      <c r="AA13" s="154"/>
      <c r="AB13" s="8">
        <f>SUM(Y13*5)</f>
        <v>0</v>
      </c>
      <c r="AC13" s="154"/>
      <c r="AD13" s="154"/>
      <c r="AE13" s="10">
        <f>SUM(AC13*5)</f>
        <v>0</v>
      </c>
      <c r="AF13" s="153"/>
      <c r="AG13" s="154"/>
      <c r="AH13" s="154"/>
      <c r="AI13" s="8">
        <f>SUM(AF13*7)</f>
        <v>0</v>
      </c>
      <c r="AJ13" s="154"/>
      <c r="AK13" s="154"/>
      <c r="AL13" s="154"/>
      <c r="AM13" s="8">
        <f>SUM(AJ13*7)</f>
        <v>0</v>
      </c>
      <c r="AN13" s="154"/>
      <c r="AO13" s="154"/>
      <c r="AP13" s="9">
        <f>SUM(AN13*7)</f>
        <v>0</v>
      </c>
      <c r="AQ13" s="153">
        <v>1</v>
      </c>
      <c r="AR13" s="154"/>
      <c r="AS13" s="8">
        <f>SUM(AQ13*10)</f>
        <v>10</v>
      </c>
      <c r="AT13" s="154">
        <v>1</v>
      </c>
      <c r="AU13" s="154"/>
      <c r="AV13" s="8">
        <f>SUM(AT13*10)</f>
        <v>10</v>
      </c>
      <c r="AW13" s="8"/>
      <c r="AX13" s="9">
        <f>SUM(AW13*10)</f>
        <v>0</v>
      </c>
      <c r="AY13" s="153">
        <v>1</v>
      </c>
      <c r="AZ13" s="154"/>
      <c r="BA13" s="8">
        <f>SUM(AY13*10)</f>
        <v>10</v>
      </c>
      <c r="BB13" s="154">
        <v>1</v>
      </c>
      <c r="BC13" s="154"/>
      <c r="BD13" s="8">
        <f>SUM(BB13*10)</f>
        <v>10</v>
      </c>
      <c r="BE13" s="8">
        <v>1</v>
      </c>
      <c r="BF13" s="9">
        <f>SUM(BE13*10)</f>
        <v>10</v>
      </c>
      <c r="BG13" s="11"/>
      <c r="BH13" s="12">
        <f>IF(BG13="A1",30,IF(BG13="A2",25,""))</f>
      </c>
      <c r="BI13" s="13">
        <f>IF(BG13="","",BG13)</f>
      </c>
      <c r="BJ13" s="14"/>
      <c r="BK13" s="13">
        <f>IF(BI13="","",BI13)</f>
      </c>
      <c r="BL13" s="14"/>
      <c r="BM13" s="13">
        <f>IF(BK13="","",BK13)</f>
      </c>
      <c r="BN13" s="15"/>
      <c r="BO13" s="16">
        <f>SUM(H13,K13,Q13,T13,X13,AB13,AE13,AI13,AM13,AP13,AS13,AV13,AX13,BA13,BD13,BF13,BH13)</f>
        <v>54</v>
      </c>
      <c r="BP13" s="155">
        <f>SUM(BO13,BO14)</f>
        <v>63</v>
      </c>
      <c r="BQ13" s="111" t="str">
        <f ca="1">IF(CELL("contenuto",$A13)="","",CELL("contenuto",$A13))</f>
        <v>A.S.D. GYMNICA VICENTINA</v>
      </c>
      <c r="BR13" s="17" t="s">
        <v>61</v>
      </c>
      <c r="BS13" s="18">
        <v>3</v>
      </c>
      <c r="BT13" s="8"/>
      <c r="BU13" s="8">
        <f>SUM(BS13:BT13)</f>
        <v>3</v>
      </c>
      <c r="BV13" s="8">
        <v>3</v>
      </c>
      <c r="BW13" s="8"/>
      <c r="BX13" s="8">
        <f>SUM(BV13:BW13)</f>
        <v>3</v>
      </c>
      <c r="BY13" s="8"/>
      <c r="BZ13" s="8"/>
      <c r="CA13" s="9">
        <f>SUM(BY13*3)+(BZ13*3)</f>
        <v>0</v>
      </c>
      <c r="CB13" s="27">
        <v>5</v>
      </c>
      <c r="CC13" s="14"/>
      <c r="CD13" s="28">
        <v>7</v>
      </c>
      <c r="CE13" s="8">
        <f>SUM(CB13*2+CD13*2)</f>
        <v>24</v>
      </c>
      <c r="CF13" s="8">
        <v>5</v>
      </c>
      <c r="CG13" s="14"/>
      <c r="CH13" s="8">
        <v>8</v>
      </c>
      <c r="CI13" s="8">
        <f>SUM(CF13*2+CH13*2)</f>
        <v>26</v>
      </c>
      <c r="CJ13" s="149">
        <v>1</v>
      </c>
      <c r="CK13" s="150"/>
      <c r="CL13" s="151"/>
      <c r="CM13" s="152"/>
      <c r="CN13" s="149">
        <v>1</v>
      </c>
      <c r="CO13" s="150"/>
      <c r="CP13" s="10">
        <f>SUM(CJ13*2.5+CN13*2.5)</f>
        <v>5</v>
      </c>
      <c r="CQ13" s="16">
        <f>SUM(BU13,BX13,CA13,CE13,CI13,CP13)</f>
        <v>61</v>
      </c>
      <c r="CR13" s="129">
        <f>SUM(CQ13,CQ14)</f>
        <v>61</v>
      </c>
      <c r="CS13" s="109">
        <f>SUM(BP13,CR13)</f>
        <v>124</v>
      </c>
      <c r="CT13" s="111" t="str">
        <f ca="1">IF(CELL("contenuto",$A13)="","",CELL("contenuto",$A13))</f>
        <v>A.S.D. GYMNICA VICENTINA</v>
      </c>
      <c r="CU13" s="17" t="s">
        <v>61</v>
      </c>
      <c r="CV13" s="21"/>
      <c r="CW13" s="12">
        <f>SUM(CV13*25)</f>
        <v>0</v>
      </c>
      <c r="CX13" s="12"/>
      <c r="CY13" s="22">
        <f>SUM(CX13*6)</f>
        <v>0</v>
      </c>
      <c r="CZ13" s="21">
        <v>1</v>
      </c>
      <c r="DA13" s="12">
        <v>1</v>
      </c>
      <c r="DB13" s="12"/>
      <c r="DC13" s="12"/>
      <c r="DD13" s="12"/>
      <c r="DE13" s="12"/>
      <c r="DF13" s="12">
        <f>SUM(CZ13*3+DA13*6+DB13*10+DC13*15+DD13*20+DE13*25)</f>
        <v>9</v>
      </c>
      <c r="DG13" s="12">
        <v>1</v>
      </c>
      <c r="DH13" s="12">
        <v>1</v>
      </c>
      <c r="DI13" s="12"/>
      <c r="DJ13" s="12"/>
      <c r="DK13" s="12"/>
      <c r="DL13" s="12"/>
      <c r="DM13" s="12">
        <f>SUM(DG13*3+DH13*6+DI13*10+DJ13*15+DK13*20+DL13*25)</f>
        <v>9</v>
      </c>
      <c r="DN13" s="12"/>
      <c r="DO13" s="12"/>
      <c r="DP13" s="12"/>
      <c r="DQ13" s="12"/>
      <c r="DR13" s="12"/>
      <c r="DS13" s="12"/>
      <c r="DT13" s="22">
        <f>SUM(DN13*5+DO13*9+DP13*13+DQ13*20+DR13*20+DS13*25)</f>
        <v>0</v>
      </c>
      <c r="DU13" s="18"/>
      <c r="DV13" s="8"/>
      <c r="DW13" s="8"/>
      <c r="DX13" s="8"/>
      <c r="DY13" s="8"/>
      <c r="DZ13" s="8"/>
      <c r="EA13" s="8"/>
      <c r="EB13" s="9"/>
      <c r="EC13" s="18">
        <f t="shared" si="0"/>
        <v>18</v>
      </c>
      <c r="ED13" s="129">
        <f>SUM(EC13,EC14)</f>
        <v>18</v>
      </c>
      <c r="EE13" s="109">
        <f>SUM(ED13)</f>
        <v>18</v>
      </c>
      <c r="EF13" s="111" t="str">
        <f ca="1">IF(CELL("contenuto",$A13)="","",CELL("contenuto",$A13))</f>
        <v>A.S.D. GYMNICA VICENTINA</v>
      </c>
      <c r="EG13" s="359">
        <f>SUM(CS13,EE13)</f>
        <v>142</v>
      </c>
    </row>
    <row r="14" spans="1:137" ht="27.75" customHeight="1">
      <c r="A14" s="162"/>
      <c r="B14" s="7" t="s">
        <v>62</v>
      </c>
      <c r="C14" s="23">
        <v>17</v>
      </c>
      <c r="D14" s="8"/>
      <c r="E14" s="8"/>
      <c r="F14" s="8"/>
      <c r="G14" s="8"/>
      <c r="H14" s="12">
        <f>IF(C14=0,0,IF(C14&gt;5,1,12-C14*2))+IF(D14=0,0,IF(D14&gt;5,1,12-D14*2))+IF(E14=0,0,IF(E14&gt;5,1,12-E14*2))+IF(F14=0,0,IF(F14&gt;5,1,12-F14*2))+IF(G14=0,0,IF(G14&gt;5,1,12-G14*2))</f>
        <v>1</v>
      </c>
      <c r="I14" s="24"/>
      <c r="J14" s="24"/>
      <c r="K14" s="22">
        <f>IF(I14=0,0,IF(I14&gt;10,1,11-I14*1))+IF(J14=0,0,IF(J14&gt;10,1,11-J14*1))</f>
        <v>0</v>
      </c>
      <c r="L14" s="18">
        <v>20</v>
      </c>
      <c r="M14" s="8"/>
      <c r="N14" s="8"/>
      <c r="O14" s="8"/>
      <c r="P14" s="8"/>
      <c r="Q14" s="12">
        <f>IF(L14=0,0,IF(L14&gt;5,1,12-L14*2))+IF(M14=0,0,IF(M14&gt;5,1,12-M14*2))+IF(N14=0,0,IF(N14&gt;5,1,12-N14*2))+IF(O14=0,0,IF(O14&gt;5,1,12-O14*2))+IF(P14=0,0,IF(P14&gt;5,1,12-P14*2))</f>
        <v>1</v>
      </c>
      <c r="R14" s="24"/>
      <c r="S14" s="24"/>
      <c r="T14" s="22">
        <f>IF(R14=0,0,IF(R14&gt;10,1,11-R14*1))+IF(S14=0,0,IF(S14&gt;10,1,11-S14*1))</f>
        <v>0</v>
      </c>
      <c r="U14" s="18"/>
      <c r="V14" s="8"/>
      <c r="W14" s="8"/>
      <c r="X14" s="12">
        <f>IF(U14=0,0,IF(U14&gt;5,1,6-U14*1))+IF(V14=0,0,IF(V14&gt;5,1,6-V14*1))+IF(W14=0,0,IF(W14&gt;5,1,6-W14*1))</f>
        <v>0</v>
      </c>
      <c r="Y14" s="24"/>
      <c r="Z14" s="24"/>
      <c r="AA14" s="8"/>
      <c r="AB14" s="12">
        <f>IF(Y14=0,0,IF(Y14&gt;5,1,6-Y14*1))+IF(Z14=0,0,IF(Z14&gt;5,1,6-Z14*1))+IF(AA14=0,0,IF(AA14&gt;5,1,6-AA14*1))</f>
        <v>0</v>
      </c>
      <c r="AC14" s="24"/>
      <c r="AD14" s="24"/>
      <c r="AE14" s="25">
        <f>IF(AC14=0,0,IF(AC14&gt;10,1,22-AC14*2))+IF(AD14=0,0,IF(AD14&gt;10,1,22-AD14*2))</f>
        <v>0</v>
      </c>
      <c r="AF14" s="18"/>
      <c r="AG14" s="8"/>
      <c r="AH14" s="8"/>
      <c r="AI14" s="12">
        <f>IF(AF14=0,0,IF(AF14&gt;5,1,12-AF14*2))+IF(AG14=0,0,IF(AG14&gt;5,1,12-AG14*2))+IF(AH14=0,0,IF(AH14&gt;5,1,12-AH14*2))</f>
        <v>0</v>
      </c>
      <c r="AJ14" s="24"/>
      <c r="AK14" s="24"/>
      <c r="AL14" s="8"/>
      <c r="AM14" s="12">
        <f>IF(AJ14=0,0,IF(AJ14&gt;5,1,12-AJ14*2))+IF(AK14=0,0,IF(AK14&gt;5,1,12-AK14*2))+IF(AL14=0,0,IF(AL14&gt;5,1,12-AL14*2))</f>
        <v>0</v>
      </c>
      <c r="AN14" s="24"/>
      <c r="AO14" s="24"/>
      <c r="AP14" s="22">
        <f>IF(AN14=0,0,IF(AN14&gt;10,1,22-AN14*2))+IF(AO14=0,0,IF(AO14&gt;10,1,22-AO14*2))</f>
        <v>0</v>
      </c>
      <c r="AQ14" s="18">
        <v>14</v>
      </c>
      <c r="AR14" s="8"/>
      <c r="AS14" s="12">
        <f>IF(AQ14=0,0,IF(AQ14&gt;5,1,6-AQ14*1))+IF(AR14=0,0,IF(AR14&gt;5,1,6-AR14*1))</f>
        <v>1</v>
      </c>
      <c r="AT14" s="8">
        <v>16</v>
      </c>
      <c r="AU14" s="8"/>
      <c r="AV14" s="12">
        <f>IF(AT14=0,0,IF(AT14&gt;5,1,6-AT14*1))+IF(AU14=0,0,IF(AU14&gt;5,1,6-AU14*1))</f>
        <v>1</v>
      </c>
      <c r="AW14" s="8"/>
      <c r="AX14" s="22">
        <f>IF(AW14=0,0,IF(AW14&gt;10,1,22-AW14*2))</f>
        <v>0</v>
      </c>
      <c r="AY14" s="18">
        <v>5</v>
      </c>
      <c r="AZ14" s="8"/>
      <c r="BA14" s="12">
        <f>IF(AY14=0,0,IF(AY14&gt;5,1,12-AY14*2))+IF(AZ14=0,0,IF(AZ14&gt;5,1,12-AZ14*2))</f>
        <v>2</v>
      </c>
      <c r="BB14" s="8">
        <v>5</v>
      </c>
      <c r="BC14" s="8"/>
      <c r="BD14" s="12">
        <f>IF(BB14=0,0,IF(BB14&gt;5,1,12-BB14*2))+IF(BC14=0,0,IF(BC14&gt;5,1,12-BC14*2))</f>
        <v>2</v>
      </c>
      <c r="BE14" s="8">
        <v>31</v>
      </c>
      <c r="BF14" s="22">
        <f>IF(BE14=0,0,IF(BE14&gt;10,1,22-BE14*2))</f>
        <v>1</v>
      </c>
      <c r="BG14" s="18"/>
      <c r="BH14" s="12">
        <f>IF(BG14=0,0,IF(BG14&gt;10,1,IF(BG13="A1",33-BG14*3,22-BG14*2)))</f>
        <v>0</v>
      </c>
      <c r="BI14" s="8"/>
      <c r="BJ14" s="12">
        <f>IF(BI14=0,0,IF(BI14&gt;10,1,IF(BI13="A1",33-BI14*3,22-BI14*2)))</f>
        <v>0</v>
      </c>
      <c r="BK14" s="8"/>
      <c r="BL14" s="12">
        <f>IF(BK14=0,0,IF(BK14&gt;10,1,IF(BK13="A1",33-BK14*3,22-BK14*2)))</f>
        <v>0</v>
      </c>
      <c r="BM14" s="8"/>
      <c r="BN14" s="22">
        <f>IF(BM14=0,0,IF(BM14&gt;10,1,IF(BM13="A1",33-BM14*3,22-BM14*2)))</f>
        <v>0</v>
      </c>
      <c r="BO14" s="16">
        <f>SUM(H14,K14,Q14,T14,X14,AB14,AE14,AI14,AM14,AP14,AS14,AV14,AX14,BA14,BD14,BF14,BH14,BJ14,BL14,BN14)</f>
        <v>9</v>
      </c>
      <c r="BP14" s="155"/>
      <c r="BQ14" s="157"/>
      <c r="BR14" s="17" t="s">
        <v>62</v>
      </c>
      <c r="BS14" s="18"/>
      <c r="BT14" s="8"/>
      <c r="BU14" s="12">
        <f>IF(BS14=0,0,IF(BS14&gt;5,BS14,6-BS14*1))+IF(BT14=0,0,IF(BT14&gt;5,BT14,6-BT14*1))</f>
        <v>0</v>
      </c>
      <c r="BV14" s="12"/>
      <c r="BW14" s="12"/>
      <c r="BX14" s="12">
        <f>IF(BV14=0,0,IF(BV14&gt;5,BV14,6-BV14*1))+IF(BW14=0,0,IF(BW14&gt;5,BW14,6-BW14*1))</f>
        <v>0</v>
      </c>
      <c r="BY14" s="8"/>
      <c r="BZ14" s="8"/>
      <c r="CA14" s="22">
        <f>IF(BY14=0,0,IF(BY14&gt;10,BY14,11-BY14*1))+IF(BZ14=0,0,IF(BZ14&gt;10,BZ14,11-BZ14*1))</f>
        <v>0</v>
      </c>
      <c r="CB14" s="27"/>
      <c r="CC14" s="28"/>
      <c r="CD14" s="28"/>
      <c r="CE14" s="8">
        <f>SUM(CB14*5+CC14*3+CD14*1)</f>
        <v>0</v>
      </c>
      <c r="CF14" s="8"/>
      <c r="CG14" s="28"/>
      <c r="CH14" s="8"/>
      <c r="CI14" s="8">
        <f>SUM(CF14*5+CG14*3+CH14*1)</f>
        <v>0</v>
      </c>
      <c r="CJ14" s="8"/>
      <c r="CK14" s="8"/>
      <c r="CL14" s="28"/>
      <c r="CM14" s="28"/>
      <c r="CN14" s="8"/>
      <c r="CO14" s="9"/>
      <c r="CP14" s="10">
        <f>SUM(CJ14*15+CK14*13+CL14*11+CM14*9+CN14*7+CO14*5)</f>
        <v>0</v>
      </c>
      <c r="CQ14" s="16">
        <f>SUM(BU14,BX14,CA14+CE14,CI14,CP14)</f>
        <v>0</v>
      </c>
      <c r="CR14" s="129"/>
      <c r="CS14" s="109"/>
      <c r="CT14" s="157"/>
      <c r="CU14" s="17" t="s">
        <v>62</v>
      </c>
      <c r="CV14" s="21"/>
      <c r="CW14" s="12">
        <f>IF(CV14=0,0,IF(CV14&gt;10,1,44-CV14*4))</f>
        <v>0</v>
      </c>
      <c r="CX14" s="12"/>
      <c r="CY14" s="22">
        <f>IF(CX14=0,0,IF(CX14=6,1,IF(CX14&gt;6,CX14,12-CX14*2)))</f>
        <v>0</v>
      </c>
      <c r="CZ14" s="21"/>
      <c r="DA14" s="12"/>
      <c r="DB14" s="12"/>
      <c r="DC14" s="12"/>
      <c r="DD14" s="12"/>
      <c r="DE14" s="12"/>
      <c r="DF14" s="12">
        <f>IF(CZ14=0,0,IF(CZ14&gt;5,CZ14,6-CZ14*1))+IF(DA14=0,0,IF(DA14&gt;5,DA14,12-DA14*2))+IF(DB14=0,0,IF(DB14&gt;5,DB14,18-DB14*3))+IF(DC14=0,0,IF(DC14&gt;5,DC14,18-DC14*3))+IF(DD14=0,0,IF(DD14&gt;5,DD14,24-DD14*4))+IF(DE14=0,0,IF(DE14&gt;5,DE14,30-DE14*5))</f>
        <v>0</v>
      </c>
      <c r="DG14" s="12"/>
      <c r="DH14" s="12"/>
      <c r="DI14" s="12"/>
      <c r="DJ14" s="12"/>
      <c r="DK14" s="12"/>
      <c r="DL14" s="12"/>
      <c r="DM14" s="12">
        <f>IF(DG14=0,0,IF(DG14&gt;5,DG14,6-DG14*1))+IF(DH14=0,0,IF(DH14&gt;5,DH14,12-DH14*2))+IF(DI14=0,0,IF(DI14&gt;5,DI14,18-DI14*3))+IF(DJ14=0,0,IF(DJ14&gt;5,DJ14,18-DJ14*3))+IF(DK14=0,0,IF(DK14&gt;5,DK14,24-DK14*4))+IF(DL14=0,0,IF(DL14&gt;5,DL14,30-DL14*5))</f>
        <v>0</v>
      </c>
      <c r="DN14" s="12"/>
      <c r="DO14" s="12"/>
      <c r="DP14" s="12"/>
      <c r="DQ14" s="12"/>
      <c r="DR14" s="12"/>
      <c r="DS14" s="12"/>
      <c r="DT14" s="22">
        <f>IF(DN14=0,0,IF(DN14&gt;10,DN14,11-DN14*1))+IF(DO14=0,0,IF(DO14&gt;10,DO14,22-DO14*2))+IF(DP14=0,0,IF(DP14&gt;10,DP14,33-DP14*3))+IF(DQ14=0,0,IF(DQ14&gt;8,DQ14,28-DQ14*3))+IF(DR14=0,0,IF(DR14&gt;8,DR14,28-DR14*3))+IF(DS14=0,0,IF(DS14&gt;6,DS14,35-DS14*5))</f>
        <v>0</v>
      </c>
      <c r="DU14" s="18"/>
      <c r="DV14" s="8"/>
      <c r="DW14" s="8"/>
      <c r="DX14" s="8"/>
      <c r="DY14" s="8"/>
      <c r="DZ14" s="8"/>
      <c r="EA14" s="8"/>
      <c r="EB14" s="9"/>
      <c r="EC14" s="18">
        <f t="shared" si="0"/>
        <v>0</v>
      </c>
      <c r="ED14" s="129"/>
      <c r="EE14" s="109"/>
      <c r="EF14" s="157"/>
      <c r="EG14" s="359"/>
    </row>
    <row r="15" spans="1:137" ht="27.75" customHeight="1">
      <c r="A15" s="162" t="s">
        <v>143</v>
      </c>
      <c r="B15" s="7" t="s">
        <v>60</v>
      </c>
      <c r="C15" s="150"/>
      <c r="D15" s="154"/>
      <c r="E15" s="154"/>
      <c r="F15" s="154"/>
      <c r="G15" s="154"/>
      <c r="H15" s="8">
        <f>SUM(C15*2)</f>
        <v>0</v>
      </c>
      <c r="I15" s="154"/>
      <c r="J15" s="154"/>
      <c r="K15" s="9">
        <f>SUM(I15*2)</f>
        <v>0</v>
      </c>
      <c r="L15" s="153"/>
      <c r="M15" s="154"/>
      <c r="N15" s="154"/>
      <c r="O15" s="154"/>
      <c r="P15" s="154"/>
      <c r="Q15" s="8">
        <f>SUM(L15*2)</f>
        <v>0</v>
      </c>
      <c r="R15" s="154"/>
      <c r="S15" s="154"/>
      <c r="T15" s="9">
        <f>SUM(R15*2)</f>
        <v>0</v>
      </c>
      <c r="U15" s="153">
        <v>1</v>
      </c>
      <c r="V15" s="154"/>
      <c r="W15" s="154"/>
      <c r="X15" s="8">
        <f>SUM(U15*5)</f>
        <v>5</v>
      </c>
      <c r="Y15" s="154">
        <v>1</v>
      </c>
      <c r="Z15" s="154"/>
      <c r="AA15" s="154"/>
      <c r="AB15" s="8">
        <f>SUM(Y15*5)</f>
        <v>5</v>
      </c>
      <c r="AC15" s="154">
        <v>1</v>
      </c>
      <c r="AD15" s="154"/>
      <c r="AE15" s="10">
        <f>SUM(AC15*5)</f>
        <v>5</v>
      </c>
      <c r="AF15" s="153"/>
      <c r="AG15" s="154"/>
      <c r="AH15" s="154"/>
      <c r="AI15" s="8">
        <f>SUM(AF15*7)</f>
        <v>0</v>
      </c>
      <c r="AJ15" s="154"/>
      <c r="AK15" s="154"/>
      <c r="AL15" s="154"/>
      <c r="AM15" s="8">
        <f>SUM(AJ15*7)</f>
        <v>0</v>
      </c>
      <c r="AN15" s="154"/>
      <c r="AO15" s="154"/>
      <c r="AP15" s="9">
        <f>SUM(AN15*7)</f>
        <v>0</v>
      </c>
      <c r="AQ15" s="153"/>
      <c r="AR15" s="154"/>
      <c r="AS15" s="8">
        <f>SUM(AQ15*10)</f>
        <v>0</v>
      </c>
      <c r="AT15" s="154"/>
      <c r="AU15" s="154"/>
      <c r="AV15" s="8">
        <f>SUM(AT15*10)</f>
        <v>0</v>
      </c>
      <c r="AW15" s="8"/>
      <c r="AX15" s="9">
        <f>SUM(AW15*10)</f>
        <v>0</v>
      </c>
      <c r="AY15" s="153"/>
      <c r="AZ15" s="154"/>
      <c r="BA15" s="8">
        <f>SUM(AY15*10)</f>
        <v>0</v>
      </c>
      <c r="BB15" s="154"/>
      <c r="BC15" s="154"/>
      <c r="BD15" s="8">
        <f>SUM(BB15*10)</f>
        <v>0</v>
      </c>
      <c r="BE15" s="8"/>
      <c r="BF15" s="9">
        <f>SUM(BE15*10)</f>
        <v>0</v>
      </c>
      <c r="BG15" s="11" t="s">
        <v>64</v>
      </c>
      <c r="BH15" s="12">
        <f>IF(BG15="A1",30,IF(BG15="A2",25,""))</f>
        <v>30</v>
      </c>
      <c r="BI15" s="13" t="str">
        <f>IF(BG15="","",BG15)</f>
        <v>A1</v>
      </c>
      <c r="BJ15" s="14"/>
      <c r="BK15" s="13" t="str">
        <f>IF(BI15="","",BI15)</f>
        <v>A1</v>
      </c>
      <c r="BL15" s="14"/>
      <c r="BM15" s="13" t="str">
        <f>IF(BK15="","",BK15)</f>
        <v>A1</v>
      </c>
      <c r="BN15" s="15"/>
      <c r="BO15" s="16">
        <f>SUM(H15,K15,Q15,T15,X15,AB15,AE15,AI15,AM15,AP15,AS15,AV15,AX15,BA15,BD15,BF15,BH15)</f>
        <v>45</v>
      </c>
      <c r="BP15" s="155">
        <f>SUM(BO15,BO16)</f>
        <v>92</v>
      </c>
      <c r="BQ15" s="111" t="str">
        <f ca="1">IF(CELL("contenuto",$A15)="","",CELL("contenuto",$A15))</f>
        <v>S.G.A. GYMNASIUM</v>
      </c>
      <c r="BR15" s="17" t="s">
        <v>61</v>
      </c>
      <c r="BS15" s="18">
        <v>1</v>
      </c>
      <c r="BT15" s="8"/>
      <c r="BU15" s="8">
        <f>SUM(BS15:BT15)</f>
        <v>1</v>
      </c>
      <c r="BV15" s="8"/>
      <c r="BW15" s="8"/>
      <c r="BX15" s="8">
        <f>SUM(BV15:BW15)</f>
        <v>0</v>
      </c>
      <c r="BY15" s="8"/>
      <c r="BZ15" s="8"/>
      <c r="CA15" s="9">
        <f>SUM(BY15*3)+(BZ15*3)</f>
        <v>0</v>
      </c>
      <c r="CB15" s="27">
        <v>4</v>
      </c>
      <c r="CC15" s="14"/>
      <c r="CD15" s="28">
        <v>7</v>
      </c>
      <c r="CE15" s="8">
        <f>SUM(CB15*2+CD15*2)</f>
        <v>22</v>
      </c>
      <c r="CF15" s="8">
        <v>5</v>
      </c>
      <c r="CG15" s="14"/>
      <c r="CH15" s="8">
        <v>9</v>
      </c>
      <c r="CI15" s="8">
        <f>SUM(CF15*2+CH15*2)</f>
        <v>28</v>
      </c>
      <c r="CJ15" s="149">
        <v>5</v>
      </c>
      <c r="CK15" s="150"/>
      <c r="CL15" s="151"/>
      <c r="CM15" s="152"/>
      <c r="CN15" s="149">
        <v>9</v>
      </c>
      <c r="CO15" s="150"/>
      <c r="CP15" s="10">
        <f>SUM(CJ15*2.5+CN15*2.5)</f>
        <v>35</v>
      </c>
      <c r="CQ15" s="16">
        <f>SUM(BU15,BX15,CA15,CE15,CI15,CP15)</f>
        <v>86</v>
      </c>
      <c r="CR15" s="129">
        <f>SUM(CQ15,CQ16)</f>
        <v>197</v>
      </c>
      <c r="CS15" s="109">
        <f>SUM(BP15,CR15)</f>
        <v>289</v>
      </c>
      <c r="CT15" s="111" t="str">
        <f ca="1">IF(CELL("contenuto",$A15)="","",CELL("contenuto",$A15))</f>
        <v>S.G.A. GYMNASIUM</v>
      </c>
      <c r="CU15" s="17" t="s">
        <v>61</v>
      </c>
      <c r="CV15" s="21">
        <v>2</v>
      </c>
      <c r="CW15" s="12">
        <f>SUM(CV15*25)</f>
        <v>50</v>
      </c>
      <c r="CX15" s="12">
        <v>1</v>
      </c>
      <c r="CY15" s="22">
        <f>SUM(CX15*6)</f>
        <v>6</v>
      </c>
      <c r="CZ15" s="21"/>
      <c r="DA15" s="12">
        <v>2</v>
      </c>
      <c r="DB15" s="12"/>
      <c r="DC15" s="12"/>
      <c r="DD15" s="12"/>
      <c r="DE15" s="12">
        <v>1</v>
      </c>
      <c r="DF15" s="12">
        <f>SUM(CZ15*3+DA15*6+DB15*10+DC15*15+DD15*20+DE15*25)</f>
        <v>37</v>
      </c>
      <c r="DG15" s="12"/>
      <c r="DH15" s="12">
        <v>2</v>
      </c>
      <c r="DI15" s="12"/>
      <c r="DJ15" s="12"/>
      <c r="DK15" s="12"/>
      <c r="DL15" s="12">
        <v>1</v>
      </c>
      <c r="DM15" s="12">
        <f>SUM(DG15*3+DH15*6+DI15*10+DJ15*15+DK15*20+DL15*25)</f>
        <v>37</v>
      </c>
      <c r="DN15" s="12"/>
      <c r="DO15" s="12">
        <v>2</v>
      </c>
      <c r="DP15" s="12"/>
      <c r="DQ15" s="12"/>
      <c r="DR15" s="12"/>
      <c r="DS15" s="12">
        <v>1</v>
      </c>
      <c r="DT15" s="22">
        <f>SUM(DN15*5+DO15*9+DP15*13+DQ15*20+DR15*20+DS15*25)</f>
        <v>43</v>
      </c>
      <c r="DU15" s="18"/>
      <c r="DV15" s="8"/>
      <c r="DW15" s="8"/>
      <c r="DX15" s="8"/>
      <c r="DY15" s="8"/>
      <c r="DZ15" s="8"/>
      <c r="EA15" s="8"/>
      <c r="EB15" s="9"/>
      <c r="EC15" s="18">
        <f t="shared" si="0"/>
        <v>173</v>
      </c>
      <c r="ED15" s="129">
        <f>SUM(EC15,EC16)</f>
        <v>290</v>
      </c>
      <c r="EE15" s="109">
        <f>SUM(ED15)</f>
        <v>290</v>
      </c>
      <c r="EF15" s="111" t="str">
        <f ca="1">IF(CELL("contenuto",$A15)="","",CELL("contenuto",$A15))</f>
        <v>S.G.A. GYMNASIUM</v>
      </c>
      <c r="EG15" s="359">
        <f>SUM(CS15,EE15)</f>
        <v>579</v>
      </c>
    </row>
    <row r="16" spans="1:137" ht="27.75" customHeight="1">
      <c r="A16" s="162"/>
      <c r="B16" s="7" t="s">
        <v>62</v>
      </c>
      <c r="C16" s="23"/>
      <c r="D16" s="8"/>
      <c r="E16" s="8"/>
      <c r="F16" s="8"/>
      <c r="G16" s="8"/>
      <c r="H16" s="12">
        <f>IF(C16=0,0,IF(C16&gt;5,1,12-C16*2))+IF(D16=0,0,IF(D16&gt;5,1,12-D16*2))+IF(E16=0,0,IF(E16&gt;5,1,12-E16*2))+IF(F16=0,0,IF(F16&gt;5,1,12-F16*2))+IF(G16=0,0,IF(G16&gt;5,1,12-G16*2))</f>
        <v>0</v>
      </c>
      <c r="I16" s="8"/>
      <c r="J16" s="8"/>
      <c r="K16" s="22">
        <f>IF(I16=0,0,IF(I16&gt;10,1,11-I16*1))+IF(J16=0,0,IF(J16&gt;10,1,11-J16*1))</f>
        <v>0</v>
      </c>
      <c r="L16" s="18"/>
      <c r="M16" s="8"/>
      <c r="N16" s="8"/>
      <c r="O16" s="8"/>
      <c r="P16" s="8"/>
      <c r="Q16" s="12">
        <f>IF(L16=0,0,IF(L16&gt;5,1,12-L16*2))+IF(M16=0,0,IF(M16&gt;5,1,12-M16*2))+IF(N16=0,0,IF(N16&gt;5,1,12-N16*2))+IF(O16=0,0,IF(O16&gt;5,1,12-O16*2))+IF(P16=0,0,IF(P16&gt;5,1,12-P16*2))</f>
        <v>0</v>
      </c>
      <c r="R16" s="8"/>
      <c r="S16" s="8"/>
      <c r="T16" s="22">
        <f>IF(R16=0,0,IF(R16&gt;10,1,11-R16*1))+IF(S16=0,0,IF(S16&gt;10,1,11-S16*1))</f>
        <v>0</v>
      </c>
      <c r="U16" s="18">
        <v>2</v>
      </c>
      <c r="V16" s="8"/>
      <c r="W16" s="8"/>
      <c r="X16" s="12">
        <f>IF(U16=0,0,IF(U16&gt;5,1,6-U16*1))+IF(V16=0,0,IF(V16&gt;5,1,6-V16*1))+IF(W16=0,0,IF(W16&gt;5,1,6-W16*1))</f>
        <v>4</v>
      </c>
      <c r="Y16" s="24">
        <v>2</v>
      </c>
      <c r="Z16" s="24"/>
      <c r="AA16" s="8"/>
      <c r="AB16" s="12">
        <f>IF(Y16=0,0,IF(Y16&gt;5,1,6-Y16*1))+IF(Z16=0,0,IF(Z16&gt;5,1,6-Z16*1))+IF(AA16=0,0,IF(AA16&gt;5,1,6-AA16*1))</f>
        <v>4</v>
      </c>
      <c r="AC16" s="8">
        <v>3</v>
      </c>
      <c r="AD16" s="8"/>
      <c r="AE16" s="25">
        <f>IF(AC16=0,0,IF(AC16&gt;10,1,22-AC16*2))+IF(AD16=0,0,IF(AD16&gt;10,1,22-AD16*2))</f>
        <v>16</v>
      </c>
      <c r="AF16" s="18"/>
      <c r="AG16" s="8"/>
      <c r="AH16" s="8"/>
      <c r="AI16" s="12">
        <f>IF(AF16=0,0,IF(AF16&gt;5,1,12-AF16*2))+IF(AG16=0,0,IF(AG16&gt;5,1,12-AG16*2))+IF(AH16=0,0,IF(AH16&gt;5,1,12-AH16*2))</f>
        <v>0</v>
      </c>
      <c r="AJ16" s="24"/>
      <c r="AK16" s="24"/>
      <c r="AL16" s="8"/>
      <c r="AM16" s="12">
        <f>IF(AJ16=0,0,IF(AJ16&gt;5,1,12-AJ16*2))+IF(AK16=0,0,IF(AK16&gt;5,1,12-AK16*2))+IF(AL16=0,0,IF(AL16&gt;5,1,12-AL16*2))</f>
        <v>0</v>
      </c>
      <c r="AN16" s="8"/>
      <c r="AO16" s="8"/>
      <c r="AP16" s="22">
        <f>IF(AN16=0,0,IF(AN16&gt;10,1,22-AN16*2))+IF(AO16=0,0,IF(AO16&gt;10,1,22-AO16*2))</f>
        <v>0</v>
      </c>
      <c r="AQ16" s="18"/>
      <c r="AR16" s="8"/>
      <c r="AS16" s="12">
        <f>IF(AQ16=0,0,IF(AQ16&gt;5,1,6-AQ16*1))+IF(AR16=0,0,IF(AR16&gt;5,1,6-AR16*1))</f>
        <v>0</v>
      </c>
      <c r="AT16" s="8"/>
      <c r="AU16" s="8"/>
      <c r="AV16" s="12">
        <f>IF(AT16=0,0,IF(AT16&gt;5,1,6-AT16*1))+IF(AU16=0,0,IF(AU16&gt;5,1,6-AU16*1))</f>
        <v>0</v>
      </c>
      <c r="AW16" s="8"/>
      <c r="AX16" s="22">
        <f>IF(AW16=0,0,IF(AW16&gt;10,1,22-AW16*2))</f>
        <v>0</v>
      </c>
      <c r="AY16" s="18"/>
      <c r="AZ16" s="8"/>
      <c r="BA16" s="12">
        <f>IF(AY16=0,0,IF(AY16&gt;5,1,12-AY16*2))+IF(AZ16=0,0,IF(AZ16&gt;5,1,12-AZ16*2))</f>
        <v>0</v>
      </c>
      <c r="BB16" s="8"/>
      <c r="BC16" s="8"/>
      <c r="BD16" s="12">
        <f>IF(BB16=0,0,IF(BB16&gt;5,1,12-BB16*2))+IF(BC16=0,0,IF(BC16&gt;5,1,12-BC16*2))</f>
        <v>0</v>
      </c>
      <c r="BE16" s="8"/>
      <c r="BF16" s="22">
        <f>IF(BE16=0,0,IF(BE16&gt;10,1,22-BE16*2))</f>
        <v>0</v>
      </c>
      <c r="BG16" s="18">
        <v>11</v>
      </c>
      <c r="BH16" s="12">
        <f>IF(BG16=0,0,IF(BG16&gt;10,1,IF(BG15="A1",33-BG16*3,22-BG16*2)))</f>
        <v>1</v>
      </c>
      <c r="BI16" s="8">
        <v>11</v>
      </c>
      <c r="BJ16" s="12">
        <f>IF(BI16=0,0,IF(BI16&gt;10,1,IF(BI15="A1",33-BI16*3,22-BI16*2)))</f>
        <v>1</v>
      </c>
      <c r="BK16" s="8">
        <v>9</v>
      </c>
      <c r="BL16" s="12">
        <f>IF(BK16=0,0,IF(BK16&gt;10,1,IF(BK15="A1",33-BK16*3,22-BK16*2)))</f>
        <v>6</v>
      </c>
      <c r="BM16" s="8">
        <v>6</v>
      </c>
      <c r="BN16" s="22">
        <f>IF(BM16=0,0,IF(BM16&gt;10,1,IF(BM15="A1",33-BM16*3,22-BM16*2)))</f>
        <v>15</v>
      </c>
      <c r="BO16" s="16">
        <f>SUM(H16,K16,Q16,T16,X16,AB16,AE16,AI16,AM16,AP16,AS16,AV16,AX16,BA16,BD16,BF16,BH16,BJ16,BL16,BN16)</f>
        <v>47</v>
      </c>
      <c r="BP16" s="155"/>
      <c r="BQ16" s="157"/>
      <c r="BR16" s="17" t="s">
        <v>62</v>
      </c>
      <c r="BS16" s="18"/>
      <c r="BT16" s="8"/>
      <c r="BU16" s="12">
        <f>IF(BS16=0,0,IF(BS16&gt;5,BS16,6-BS16*1))+IF(BT16=0,0,IF(BT16&gt;5,BT16,6-BT16*1))</f>
        <v>0</v>
      </c>
      <c r="BV16" s="12"/>
      <c r="BW16" s="12"/>
      <c r="BX16" s="12">
        <f>IF(BV16=0,0,IF(BV16&gt;5,BV16,6-BV16*1))+IF(BW16=0,0,IF(BW16&gt;5,BW16,6-BW16*1))</f>
        <v>0</v>
      </c>
      <c r="BY16" s="8"/>
      <c r="BZ16" s="8"/>
      <c r="CA16" s="22">
        <f>IF(BY16=0,0,IF(BY16&gt;10,BY16,11-BY16*1))+IF(BZ16=0,0,IF(BZ16&gt;10,BZ16,11-BZ16*1))</f>
        <v>0</v>
      </c>
      <c r="CB16" s="27">
        <v>5</v>
      </c>
      <c r="CC16" s="28"/>
      <c r="CD16" s="28"/>
      <c r="CE16" s="8">
        <f>SUM(CB16*5+CC16*3+CD16*1)</f>
        <v>25</v>
      </c>
      <c r="CF16" s="8">
        <v>5</v>
      </c>
      <c r="CG16" s="28">
        <v>1</v>
      </c>
      <c r="CH16" s="8">
        <v>1</v>
      </c>
      <c r="CI16" s="8">
        <f>SUM(CF16*5+CG16*3+CH16*1)</f>
        <v>29</v>
      </c>
      <c r="CJ16" s="8">
        <v>2</v>
      </c>
      <c r="CK16" s="8">
        <v>1</v>
      </c>
      <c r="CL16" s="28"/>
      <c r="CM16" s="28">
        <v>1</v>
      </c>
      <c r="CN16" s="8"/>
      <c r="CO16" s="9">
        <v>1</v>
      </c>
      <c r="CP16" s="10">
        <f>SUM(CJ16*15+CK16*13+CL16*11+CM16*9+CN16*7+CO16*5)</f>
        <v>57</v>
      </c>
      <c r="CQ16" s="16">
        <f>SUM(BU16,BX16,CA16+CE16,CI16,CP16)</f>
        <v>111</v>
      </c>
      <c r="CR16" s="129"/>
      <c r="CS16" s="109"/>
      <c r="CT16" s="157"/>
      <c r="CU16" s="17" t="s">
        <v>62</v>
      </c>
      <c r="CV16" s="21">
        <v>10</v>
      </c>
      <c r="CW16" s="12">
        <f>IF(CV16=0,0,IF(CV16&gt;10,1,44-CV16*4))</f>
        <v>4</v>
      </c>
      <c r="CX16" s="12">
        <v>2</v>
      </c>
      <c r="CY16" s="22">
        <f>IF(CX16=0,0,IF(CX16=6,1,IF(CX16&gt;6,CX16,12-CX16*2)))</f>
        <v>8</v>
      </c>
      <c r="CZ16" s="21"/>
      <c r="DA16" s="12">
        <v>12</v>
      </c>
      <c r="DB16" s="12"/>
      <c r="DC16" s="12"/>
      <c r="DD16" s="12"/>
      <c r="DE16" s="12">
        <v>1</v>
      </c>
      <c r="DF16" s="12">
        <f>IF(CZ16=0,0,IF(CZ16&gt;5,CZ16,6-CZ16*1))+IF(DA16=0,0,IF(DA16&gt;5,DA16,12-DA16*2))+IF(DB16=0,0,IF(DB16&gt;5,DB16,18-DB16*3))+IF(DC16=0,0,IF(DC16&gt;5,DC16,18-DC16*3))+IF(DD16=0,0,IF(DD16&gt;5,DD16,24-DD16*4))+IF(DE16=0,0,IF(DE16&gt;5,DE16,30-DE16*5))</f>
        <v>37</v>
      </c>
      <c r="DG16" s="12"/>
      <c r="DH16" s="12">
        <v>12</v>
      </c>
      <c r="DI16" s="12"/>
      <c r="DJ16" s="12"/>
      <c r="DK16" s="12"/>
      <c r="DL16" s="12">
        <v>1</v>
      </c>
      <c r="DM16" s="12">
        <f>IF(DG16=0,0,IF(DG16&gt;5,DG16,6-DG16*1))+IF(DH16=0,0,IF(DH16&gt;5,DH16,12-DH16*2))+IF(DI16=0,0,IF(DI16&gt;5,DI16,18-DI16*3))+IF(DJ16=0,0,IF(DJ16&gt;5,DJ16,18-DJ16*3))+IF(DK16=0,0,IF(DK16&gt;5,DK16,24-DK16*4))+IF(DL16=0,0,IF(DL16&gt;5,DL16,30-DL16*5))</f>
        <v>37</v>
      </c>
      <c r="DN16" s="12"/>
      <c r="DO16" s="12">
        <v>3</v>
      </c>
      <c r="DP16" s="12"/>
      <c r="DQ16" s="12"/>
      <c r="DR16" s="12"/>
      <c r="DS16" s="12">
        <v>4</v>
      </c>
      <c r="DT16" s="22">
        <f>IF(DN16=0,0,IF(DN16&gt;10,DN16,11-DN16*1))+IF(DO16=0,0,IF(DO16&gt;10,DO16,22-DO16*2))+IF(DP16=0,0,IF(DP16&gt;10,DP16,33-DP16*3))+IF(DQ16=0,0,IF(DQ16&gt;8,DQ16,28-DQ16*3))+IF(DR16=0,0,IF(DR16&gt;8,DR16,28-DR16*3))+IF(DS16=0,0,IF(DS16&gt;6,DS16,35-DS16*5))</f>
        <v>31</v>
      </c>
      <c r="DU16" s="18"/>
      <c r="DV16" s="8"/>
      <c r="DW16" s="8"/>
      <c r="DX16" s="8"/>
      <c r="DY16" s="8"/>
      <c r="DZ16" s="8"/>
      <c r="EA16" s="8"/>
      <c r="EB16" s="9"/>
      <c r="EC16" s="18">
        <f t="shared" si="0"/>
        <v>117</v>
      </c>
      <c r="ED16" s="129"/>
      <c r="EE16" s="109"/>
      <c r="EF16" s="157"/>
      <c r="EG16" s="359"/>
    </row>
    <row r="17" spans="1:137" ht="27.75" customHeight="1">
      <c r="A17" s="162" t="s">
        <v>138</v>
      </c>
      <c r="B17" s="7" t="s">
        <v>60</v>
      </c>
      <c r="C17" s="150">
        <v>1</v>
      </c>
      <c r="D17" s="154"/>
      <c r="E17" s="154"/>
      <c r="F17" s="154"/>
      <c r="G17" s="154"/>
      <c r="H17" s="8">
        <f>SUM(C17*2)</f>
        <v>2</v>
      </c>
      <c r="I17" s="154"/>
      <c r="J17" s="154"/>
      <c r="K17" s="9">
        <f>SUM(I17*2)</f>
        <v>0</v>
      </c>
      <c r="L17" s="153"/>
      <c r="M17" s="154"/>
      <c r="N17" s="154"/>
      <c r="O17" s="154"/>
      <c r="P17" s="154"/>
      <c r="Q17" s="8">
        <f>SUM(L17*2)</f>
        <v>0</v>
      </c>
      <c r="R17" s="154"/>
      <c r="S17" s="154"/>
      <c r="T17" s="9">
        <f>SUM(R17*2)</f>
        <v>0</v>
      </c>
      <c r="U17" s="153">
        <v>1</v>
      </c>
      <c r="V17" s="154"/>
      <c r="W17" s="154"/>
      <c r="X17" s="8">
        <f>SUM(U17*5)</f>
        <v>5</v>
      </c>
      <c r="Y17" s="154">
        <v>1</v>
      </c>
      <c r="Z17" s="154"/>
      <c r="AA17" s="154"/>
      <c r="AB17" s="8">
        <f>SUM(Y17*5)</f>
        <v>5</v>
      </c>
      <c r="AC17" s="154">
        <v>1</v>
      </c>
      <c r="AD17" s="154"/>
      <c r="AE17" s="10">
        <f>SUM(AC17*5)</f>
        <v>5</v>
      </c>
      <c r="AF17" s="153"/>
      <c r="AG17" s="154"/>
      <c r="AH17" s="154"/>
      <c r="AI17" s="8">
        <f>SUM(AF17*7)</f>
        <v>0</v>
      </c>
      <c r="AJ17" s="154"/>
      <c r="AK17" s="154"/>
      <c r="AL17" s="154"/>
      <c r="AM17" s="8">
        <f>SUM(AJ17*7)</f>
        <v>0</v>
      </c>
      <c r="AN17" s="154"/>
      <c r="AO17" s="154"/>
      <c r="AP17" s="9">
        <f>SUM(AN17*7)</f>
        <v>0</v>
      </c>
      <c r="AQ17" s="153">
        <v>1</v>
      </c>
      <c r="AR17" s="154"/>
      <c r="AS17" s="8">
        <f>SUM(AQ17*10)</f>
        <v>10</v>
      </c>
      <c r="AT17" s="154">
        <v>2</v>
      </c>
      <c r="AU17" s="154"/>
      <c r="AV17" s="8">
        <f>SUM(AT17*10)</f>
        <v>20</v>
      </c>
      <c r="AW17" s="8">
        <v>1</v>
      </c>
      <c r="AX17" s="9">
        <f>SUM(AW17*10)</f>
        <v>10</v>
      </c>
      <c r="AY17" s="153"/>
      <c r="AZ17" s="154"/>
      <c r="BA17" s="8">
        <f>SUM(AY17*10)</f>
        <v>0</v>
      </c>
      <c r="BB17" s="154"/>
      <c r="BC17" s="154"/>
      <c r="BD17" s="8">
        <f>SUM(BB17*10)</f>
        <v>0</v>
      </c>
      <c r="BE17" s="8"/>
      <c r="BF17" s="9">
        <f>SUM(BE17*10)</f>
        <v>0</v>
      </c>
      <c r="BG17" s="11"/>
      <c r="BH17" s="12">
        <f>IF(BG17="A1",30,IF(BG17="A2",25,""))</f>
      </c>
      <c r="BI17" s="13">
        <f>IF(BG17="","",BG17)</f>
      </c>
      <c r="BJ17" s="14"/>
      <c r="BK17" s="13">
        <f>IF(BI17="","",BI17)</f>
      </c>
      <c r="BL17" s="14"/>
      <c r="BM17" s="13">
        <f>IF(BK17="","",BK17)</f>
      </c>
      <c r="BN17" s="15"/>
      <c r="BO17" s="16">
        <f>SUM(H17,K17,Q17,T17,X17,AB17,AE17,AI17,AM17,AP17,AS17,AV17,AX17,BA17,BD17,BF17,BH17)</f>
        <v>57</v>
      </c>
      <c r="BP17" s="155">
        <f>SUM(BO17,BO18)</f>
        <v>72</v>
      </c>
      <c r="BQ17" s="111" t="str">
        <f ca="1">IF(CELL("contenuto",$A17)="","",CELL("contenuto",$A17))</f>
        <v>JUNIOR 2000 A.S.D.</v>
      </c>
      <c r="BR17" s="17" t="s">
        <v>61</v>
      </c>
      <c r="BS17" s="18">
        <v>2</v>
      </c>
      <c r="BT17" s="8"/>
      <c r="BU17" s="8">
        <f>SUM(BS17:BT17)</f>
        <v>2</v>
      </c>
      <c r="BV17" s="8">
        <v>2</v>
      </c>
      <c r="BW17" s="8"/>
      <c r="BX17" s="8">
        <f>SUM(BV17:BW17)</f>
        <v>2</v>
      </c>
      <c r="BY17" s="8">
        <v>1</v>
      </c>
      <c r="BZ17" s="8"/>
      <c r="CA17" s="9">
        <f>SUM(BY17*3)+(BZ17*3)</f>
        <v>3</v>
      </c>
      <c r="CB17" s="27">
        <v>4</v>
      </c>
      <c r="CC17" s="14"/>
      <c r="CD17" s="28">
        <v>8</v>
      </c>
      <c r="CE17" s="8">
        <f>SUM(CB17*2+CD17*2)</f>
        <v>24</v>
      </c>
      <c r="CF17" s="8">
        <v>4</v>
      </c>
      <c r="CG17" s="14"/>
      <c r="CH17" s="8">
        <v>8</v>
      </c>
      <c r="CI17" s="8">
        <f>SUM(CF17*2+CH17*2)</f>
        <v>24</v>
      </c>
      <c r="CJ17" s="149">
        <v>4</v>
      </c>
      <c r="CK17" s="150"/>
      <c r="CL17" s="151"/>
      <c r="CM17" s="152"/>
      <c r="CN17" s="149">
        <v>6</v>
      </c>
      <c r="CO17" s="150"/>
      <c r="CP17" s="10">
        <f>SUM(CJ17*2.5+CN17*2.5)</f>
        <v>25</v>
      </c>
      <c r="CQ17" s="16">
        <f>SUM(BU17,BX17,CA17,CE17,CI17,CP17)</f>
        <v>80</v>
      </c>
      <c r="CR17" s="129">
        <f>SUM(CQ17,CQ18)</f>
        <v>92</v>
      </c>
      <c r="CS17" s="109">
        <f>SUM(BP17,CR17)</f>
        <v>164</v>
      </c>
      <c r="CT17" s="111" t="str">
        <f ca="1">IF(CELL("contenuto",$A17)="","",CELL("contenuto",$A17))</f>
        <v>JUNIOR 2000 A.S.D.</v>
      </c>
      <c r="CU17" s="17" t="s">
        <v>61</v>
      </c>
      <c r="CV17" s="21"/>
      <c r="CW17" s="12">
        <f>SUM(CV17*25)</f>
        <v>0</v>
      </c>
      <c r="CX17" s="12"/>
      <c r="CY17" s="22">
        <f>SUM(CX17*6)</f>
        <v>0</v>
      </c>
      <c r="CZ17" s="21"/>
      <c r="DA17" s="12">
        <v>1</v>
      </c>
      <c r="DB17" s="12">
        <v>1</v>
      </c>
      <c r="DC17" s="12"/>
      <c r="DD17" s="12">
        <v>1</v>
      </c>
      <c r="DE17" s="12"/>
      <c r="DF17" s="12">
        <f>SUM(CZ17*3+DA17*6+DB17*10+DC17*15+DD17*20+DE17*25)</f>
        <v>36</v>
      </c>
      <c r="DG17" s="12"/>
      <c r="DH17" s="12">
        <v>1</v>
      </c>
      <c r="DI17" s="12">
        <v>1</v>
      </c>
      <c r="DJ17" s="12"/>
      <c r="DK17" s="12">
        <v>1</v>
      </c>
      <c r="DL17" s="12"/>
      <c r="DM17" s="12">
        <f>SUM(DG17*3+DH17*6+DI17*10+DJ17*15+DK17*20+DL17*25)</f>
        <v>36</v>
      </c>
      <c r="DN17" s="12"/>
      <c r="DO17" s="12">
        <v>1</v>
      </c>
      <c r="DP17" s="12">
        <v>1</v>
      </c>
      <c r="DQ17" s="12"/>
      <c r="DR17" s="12">
        <v>1</v>
      </c>
      <c r="DS17" s="12"/>
      <c r="DT17" s="22">
        <f>SUM(DN17*5+DO17*9+DP17*13+DQ17*20+DR17*20+DS17*25)</f>
        <v>42</v>
      </c>
      <c r="DU17" s="18"/>
      <c r="DV17" s="8"/>
      <c r="DW17" s="8"/>
      <c r="DX17" s="8"/>
      <c r="DY17" s="8"/>
      <c r="DZ17" s="8"/>
      <c r="EA17" s="8"/>
      <c r="EB17" s="9"/>
      <c r="EC17" s="18">
        <f t="shared" si="0"/>
        <v>114</v>
      </c>
      <c r="ED17" s="129">
        <f>SUM(EC17,EC18)</f>
        <v>167</v>
      </c>
      <c r="EE17" s="109">
        <f>SUM(ED17)</f>
        <v>167</v>
      </c>
      <c r="EF17" s="111" t="str">
        <f ca="1">IF(CELL("contenuto",$A17)="","",CELL("contenuto",$A17))</f>
        <v>JUNIOR 2000 A.S.D.</v>
      </c>
      <c r="EG17" s="359">
        <f>SUM(CS17,EE17)</f>
        <v>331</v>
      </c>
    </row>
    <row r="18" spans="1:137" ht="27.75" customHeight="1">
      <c r="A18" s="162"/>
      <c r="B18" s="7" t="s">
        <v>62</v>
      </c>
      <c r="C18" s="23">
        <v>12</v>
      </c>
      <c r="D18" s="8"/>
      <c r="E18" s="8"/>
      <c r="F18" s="8"/>
      <c r="G18" s="8"/>
      <c r="H18" s="12">
        <f>IF(C18=0,0,IF(C18&gt;5,1,12-C18*2))+IF(D18=0,0,IF(D18&gt;5,1,12-D18*2))+IF(E18=0,0,IF(E18&gt;5,1,12-E18*2))+IF(F18=0,0,IF(F18&gt;5,1,12-F18*2))+IF(G18=0,0,IF(G18&gt;5,1,12-G18*2))</f>
        <v>1</v>
      </c>
      <c r="I18" s="8"/>
      <c r="J18" s="8"/>
      <c r="K18" s="22">
        <f>IF(I18=0,0,IF(I18&gt;10,1,11-I18*1))+IF(J18=0,0,IF(J18&gt;10,1,11-J18*1))</f>
        <v>0</v>
      </c>
      <c r="L18" s="18"/>
      <c r="M18" s="8"/>
      <c r="N18" s="8"/>
      <c r="O18" s="8"/>
      <c r="P18" s="8"/>
      <c r="Q18" s="12">
        <f>IF(L18=0,0,IF(L18&gt;5,1,12-L18*2))+IF(M18=0,0,IF(M18&gt;5,1,12-M18*2))+IF(N18=0,0,IF(N18&gt;5,1,12-N18*2))+IF(O18=0,0,IF(O18&gt;5,1,12-O18*2))+IF(P18=0,0,IF(P18&gt;5,1,12-P18*2))</f>
        <v>0</v>
      </c>
      <c r="R18" s="8"/>
      <c r="S18" s="8"/>
      <c r="T18" s="22">
        <f>IF(R18=0,0,IF(R18&gt;10,1,11-R18*1))+IF(S18=0,0,IF(S18&gt;10,1,11-S18*1))</f>
        <v>0</v>
      </c>
      <c r="U18" s="18">
        <v>5</v>
      </c>
      <c r="V18" s="8"/>
      <c r="W18" s="8"/>
      <c r="X18" s="12">
        <f>IF(U18=0,0,IF(U18&gt;5,1,6-U18*1))+IF(V18=0,0,IF(V18&gt;5,1,6-V18*1))+IF(W18=0,0,IF(W18&gt;5,1,6-W18*1))</f>
        <v>1</v>
      </c>
      <c r="Y18" s="8">
        <v>4</v>
      </c>
      <c r="Z18" s="8"/>
      <c r="AA18" s="8"/>
      <c r="AB18" s="12">
        <f>IF(Y18=0,0,IF(Y18&gt;5,1,6-Y18*1))+IF(Z18=0,0,IF(Z18&gt;5,1,6-Z18*1))+IF(AA18=0,0,IF(AA18&gt;5,1,6-AA18*1))</f>
        <v>2</v>
      </c>
      <c r="AC18" s="8">
        <v>18</v>
      </c>
      <c r="AD18" s="8"/>
      <c r="AE18" s="25">
        <f>IF(AC18=0,0,IF(AC18&gt;10,1,22-AC18*2))+IF(AD18=0,0,IF(AD18&gt;10,1,22-AD18*2))</f>
        <v>1</v>
      </c>
      <c r="AF18" s="18"/>
      <c r="AG18" s="8"/>
      <c r="AH18" s="8"/>
      <c r="AI18" s="12">
        <f>IF(AF18=0,0,IF(AF18&gt;5,1,12-AF18*2))+IF(AG18=0,0,IF(AG18&gt;5,1,12-AG18*2))+IF(AH18=0,0,IF(AH18&gt;5,1,12-AH18*2))</f>
        <v>0</v>
      </c>
      <c r="AJ18" s="8"/>
      <c r="AK18" s="8"/>
      <c r="AL18" s="8"/>
      <c r="AM18" s="12">
        <f>IF(AJ18=0,0,IF(AJ18&gt;5,1,12-AJ18*2))+IF(AK18=0,0,IF(AK18&gt;5,1,12-AK18*2))+IF(AL18=0,0,IF(AL18&gt;5,1,12-AL18*2))</f>
        <v>0</v>
      </c>
      <c r="AN18" s="8"/>
      <c r="AO18" s="8"/>
      <c r="AP18" s="22">
        <f>IF(AN18=0,0,IF(AN18&gt;10,1,22-AN18*2))+IF(AO18=0,0,IF(AO18&gt;10,1,22-AO18*2))</f>
        <v>0</v>
      </c>
      <c r="AQ18" s="18">
        <v>1</v>
      </c>
      <c r="AR18" s="8"/>
      <c r="AS18" s="12">
        <f>IF(AQ18=0,0,IF(AQ18&gt;5,1,6-AQ18*1))+IF(AR18=0,0,IF(AR18&gt;5,1,6-AR18*1))</f>
        <v>5</v>
      </c>
      <c r="AT18" s="8">
        <v>3</v>
      </c>
      <c r="AU18" s="8">
        <v>8</v>
      </c>
      <c r="AV18" s="12">
        <f>IF(AT18=0,0,IF(AT18&gt;5,1,6-AT18*1))+IF(AU18=0,0,IF(AU18&gt;5,1,6-AU18*1))</f>
        <v>4</v>
      </c>
      <c r="AW18" s="8">
        <v>23</v>
      </c>
      <c r="AX18" s="22">
        <f>IF(AW18=0,0,IF(AW18&gt;10,1,22-AW18*2))</f>
        <v>1</v>
      </c>
      <c r="AY18" s="18"/>
      <c r="AZ18" s="8"/>
      <c r="BA18" s="12">
        <f>IF(AY18=0,0,IF(AY18&gt;5,1,12-AY18*2))+IF(AZ18=0,0,IF(AZ18&gt;5,1,12-AZ18*2))</f>
        <v>0</v>
      </c>
      <c r="BB18" s="8"/>
      <c r="BC18" s="8"/>
      <c r="BD18" s="12">
        <f>IF(BB18=0,0,IF(BB18&gt;5,1,12-BB18*2))+IF(BC18=0,0,IF(BC18&gt;5,1,12-BC18*2))</f>
        <v>0</v>
      </c>
      <c r="BE18" s="8"/>
      <c r="BF18" s="22">
        <f>IF(BE18=0,0,IF(BE18&gt;10,1,22-BE18*2))</f>
        <v>0</v>
      </c>
      <c r="BG18" s="18"/>
      <c r="BH18" s="12">
        <f>IF(BG18=0,0,IF(BG18&gt;10,1,IF(BG17="A1",33-BG18*3,22-BG18*2)))</f>
        <v>0</v>
      </c>
      <c r="BI18" s="8"/>
      <c r="BJ18" s="12">
        <f>IF(BI18=0,0,IF(BI18&gt;10,1,IF(BI17="A1",33-BI18*3,22-BI18*2)))</f>
        <v>0</v>
      </c>
      <c r="BK18" s="8"/>
      <c r="BL18" s="12">
        <f>IF(BK18=0,0,IF(BK18&gt;10,1,IF(BK17="A1",33-BK18*3,22-BK18*2)))</f>
        <v>0</v>
      </c>
      <c r="BM18" s="8"/>
      <c r="BN18" s="22">
        <f>IF(BM18=0,0,IF(BM18&gt;10,1,IF(BM17="A1",33-BM18*3,22-BM18*2)))</f>
        <v>0</v>
      </c>
      <c r="BO18" s="16">
        <f>SUM(H18,K18,Q18,T18,X18,AB18,AE18,AI18,AM18,AP18,AS18,AV18,AX18,BA18,BD18,BF18,BH18,BJ18,BL18,BN18)</f>
        <v>15</v>
      </c>
      <c r="BP18" s="155"/>
      <c r="BQ18" s="157"/>
      <c r="BR18" s="17" t="s">
        <v>62</v>
      </c>
      <c r="BS18" s="18"/>
      <c r="BT18" s="8"/>
      <c r="BU18" s="12">
        <f>IF(BS18=0,0,IF(BS18&gt;5,BS18,6-BS18*1))+IF(BT18=0,0,IF(BT18&gt;5,BT18,6-BT18*1))</f>
        <v>0</v>
      </c>
      <c r="BV18" s="12"/>
      <c r="BW18" s="12"/>
      <c r="BX18" s="12">
        <f>IF(BV18=0,0,IF(BV18&gt;5,BV18,6-BV18*1))+IF(BW18=0,0,IF(BW18&gt;5,BW18,6-BW18*1))</f>
        <v>0</v>
      </c>
      <c r="BY18" s="8"/>
      <c r="BZ18" s="8"/>
      <c r="CA18" s="22">
        <f>IF(BY18=0,0,IF(BY18&gt;10,BY18,11-BY18*1))+IF(BZ18=0,0,IF(BZ18&gt;10,BZ18,11-BZ18*1))</f>
        <v>0</v>
      </c>
      <c r="CB18" s="27"/>
      <c r="CC18" s="28"/>
      <c r="CD18" s="28">
        <v>1</v>
      </c>
      <c r="CE18" s="8">
        <f>SUM(CB18*5+CC18*3+CD18*1)</f>
        <v>1</v>
      </c>
      <c r="CF18" s="8">
        <v>1</v>
      </c>
      <c r="CG18" s="28">
        <v>2</v>
      </c>
      <c r="CH18" s="8"/>
      <c r="CI18" s="8">
        <f>SUM(CF18*5+CG18*3+CH18*1)</f>
        <v>11</v>
      </c>
      <c r="CJ18" s="8"/>
      <c r="CK18" s="8"/>
      <c r="CL18" s="28"/>
      <c r="CM18" s="28"/>
      <c r="CN18" s="8"/>
      <c r="CO18" s="9"/>
      <c r="CP18" s="10">
        <f>SUM(CJ18*15+CK18*13+CL18*11+CM18*9+CN18*7+CO18*5)</f>
        <v>0</v>
      </c>
      <c r="CQ18" s="16">
        <f>SUM(BU18,BX18,CA18+CE18,CI18,CP18)</f>
        <v>12</v>
      </c>
      <c r="CR18" s="129"/>
      <c r="CS18" s="109"/>
      <c r="CT18" s="157"/>
      <c r="CU18" s="17" t="s">
        <v>62</v>
      </c>
      <c r="CV18" s="21"/>
      <c r="CW18" s="12">
        <f>IF(CV18=0,0,IF(CV18&gt;10,1,44-CV18*4))</f>
        <v>0</v>
      </c>
      <c r="CX18" s="12"/>
      <c r="CY18" s="22">
        <f>IF(CX18=0,0,IF(CX18=6,1,IF(CX18&gt;6,CX18,12-CX18*2)))</f>
        <v>0</v>
      </c>
      <c r="CZ18" s="21"/>
      <c r="DA18" s="12"/>
      <c r="DB18" s="12">
        <v>3</v>
      </c>
      <c r="DC18" s="12"/>
      <c r="DD18" s="12">
        <v>2</v>
      </c>
      <c r="DE18" s="12"/>
      <c r="DF18" s="12">
        <f>IF(CZ18=0,0,IF(CZ18&gt;5,CZ18,6-CZ18*1))+IF(DA18=0,0,IF(DA18&gt;5,DA18,12-DA18*2))+IF(DB18=0,0,IF(DB18&gt;5,DB18,18-DB18*3))+IF(DC18=0,0,IF(DC18&gt;5,DC18,18-DC18*3))+IF(DD18=0,0,IF(DD18&gt;5,DD18,24-DD18*4))+IF(DE18=0,0,IF(DE18&gt;5,DE18,30-DE18*5))</f>
        <v>25</v>
      </c>
      <c r="DG18" s="12"/>
      <c r="DH18" s="12"/>
      <c r="DI18" s="12">
        <v>2</v>
      </c>
      <c r="DJ18" s="12"/>
      <c r="DK18" s="12">
        <v>2</v>
      </c>
      <c r="DL18" s="12"/>
      <c r="DM18" s="12">
        <f>IF(DG18=0,0,IF(DG18&gt;5,DG18,6-DG18*1))+IF(DH18=0,0,IF(DH18&gt;5,DH18,12-DH18*2))+IF(DI18=0,0,IF(DI18&gt;5,DI18,18-DI18*3))+IF(DJ18=0,0,IF(DJ18&gt;5,DJ18,18-DJ18*3))+IF(DK18=0,0,IF(DK18&gt;5,DK18,24-DK18*4))+IF(DL18=0,0,IF(DL18&gt;5,DL18,30-DL18*5))</f>
        <v>28</v>
      </c>
      <c r="DN18" s="12"/>
      <c r="DO18" s="12"/>
      <c r="DP18" s="12"/>
      <c r="DQ18" s="12"/>
      <c r="DR18" s="12"/>
      <c r="DS18" s="12"/>
      <c r="DT18" s="22">
        <f>IF(DN18=0,0,IF(DN18&gt;10,DN18,11-DN18*1))+IF(DO18=0,0,IF(DO18&gt;10,DO18,22-DO18*2))+IF(DP18=0,0,IF(DP18&gt;10,DP18,33-DP18*3))+IF(DQ18=0,0,IF(DQ18&gt;8,DQ18,28-DQ18*3))+IF(DR18=0,0,IF(DR18&gt;8,DR18,28-DR18*3))+IF(DS18=0,0,IF(DS18&gt;6,DS18,35-DS18*5))</f>
        <v>0</v>
      </c>
      <c r="DU18" s="18"/>
      <c r="DV18" s="8"/>
      <c r="DW18" s="8"/>
      <c r="DX18" s="8"/>
      <c r="DY18" s="8"/>
      <c r="DZ18" s="8"/>
      <c r="EA18" s="8"/>
      <c r="EB18" s="9"/>
      <c r="EC18" s="18">
        <f t="shared" si="0"/>
        <v>53</v>
      </c>
      <c r="ED18" s="129"/>
      <c r="EE18" s="109"/>
      <c r="EF18" s="157"/>
      <c r="EG18" s="359"/>
    </row>
    <row r="19" spans="1:137" ht="27.75" customHeight="1">
      <c r="A19" s="162" t="s">
        <v>156</v>
      </c>
      <c r="B19" s="7" t="s">
        <v>60</v>
      </c>
      <c r="C19" s="150">
        <v>1</v>
      </c>
      <c r="D19" s="154"/>
      <c r="E19" s="154"/>
      <c r="F19" s="154"/>
      <c r="G19" s="154"/>
      <c r="H19" s="8">
        <f>SUM(C19*2)</f>
        <v>2</v>
      </c>
      <c r="I19" s="154">
        <v>1</v>
      </c>
      <c r="J19" s="154"/>
      <c r="K19" s="9">
        <f>SUM(I19*2)</f>
        <v>2</v>
      </c>
      <c r="L19" s="153">
        <v>1</v>
      </c>
      <c r="M19" s="154"/>
      <c r="N19" s="154"/>
      <c r="O19" s="154"/>
      <c r="P19" s="154"/>
      <c r="Q19" s="8">
        <f>SUM(L19*2)</f>
        <v>2</v>
      </c>
      <c r="R19" s="154"/>
      <c r="S19" s="154"/>
      <c r="T19" s="9">
        <f>SUM(R19*2)</f>
        <v>0</v>
      </c>
      <c r="U19" s="153"/>
      <c r="V19" s="154"/>
      <c r="W19" s="154"/>
      <c r="X19" s="8">
        <f>SUM(U19*5)</f>
        <v>0</v>
      </c>
      <c r="Y19" s="154"/>
      <c r="Z19" s="154"/>
      <c r="AA19" s="154"/>
      <c r="AB19" s="8">
        <f>SUM(Y19*5)</f>
        <v>0</v>
      </c>
      <c r="AC19" s="154"/>
      <c r="AD19" s="154"/>
      <c r="AE19" s="10">
        <f>SUM(AC19*5)</f>
        <v>0</v>
      </c>
      <c r="AF19" s="153"/>
      <c r="AG19" s="154"/>
      <c r="AH19" s="154"/>
      <c r="AI19" s="8">
        <f>SUM(AF19*7)</f>
        <v>0</v>
      </c>
      <c r="AJ19" s="154"/>
      <c r="AK19" s="154"/>
      <c r="AL19" s="154"/>
      <c r="AM19" s="8">
        <f>SUM(AJ19*7)</f>
        <v>0</v>
      </c>
      <c r="AN19" s="154"/>
      <c r="AO19" s="154"/>
      <c r="AP19" s="9">
        <f>SUM(AN19*7)</f>
        <v>0</v>
      </c>
      <c r="AQ19" s="153">
        <v>1</v>
      </c>
      <c r="AR19" s="154"/>
      <c r="AS19" s="8">
        <f>SUM(AQ19*10)</f>
        <v>10</v>
      </c>
      <c r="AT19" s="154">
        <v>1</v>
      </c>
      <c r="AU19" s="154"/>
      <c r="AV19" s="8">
        <f>SUM(AT19*10)</f>
        <v>10</v>
      </c>
      <c r="AW19" s="8"/>
      <c r="AX19" s="9">
        <f>SUM(AW19*10)</f>
        <v>0</v>
      </c>
      <c r="AY19" s="153"/>
      <c r="AZ19" s="154"/>
      <c r="BA19" s="8">
        <f>SUM(AY19*10)</f>
        <v>0</v>
      </c>
      <c r="BB19" s="154"/>
      <c r="BC19" s="154"/>
      <c r="BD19" s="8">
        <f>SUM(BB19*10)</f>
        <v>0</v>
      </c>
      <c r="BE19" s="8"/>
      <c r="BF19" s="9">
        <f>SUM(BE19*10)</f>
        <v>0</v>
      </c>
      <c r="BG19" s="11"/>
      <c r="BH19" s="12">
        <f>IF(BG19="A1",30,IF(BG19="A2",25,""))</f>
      </c>
      <c r="BI19" s="13">
        <f>IF(BG19="","",BG19)</f>
      </c>
      <c r="BJ19" s="14"/>
      <c r="BK19" s="13">
        <f>IF(BI19="","",BI19)</f>
      </c>
      <c r="BL19" s="14"/>
      <c r="BM19" s="13">
        <f>IF(BK19="","",BK19)</f>
      </c>
      <c r="BN19" s="15"/>
      <c r="BO19" s="16">
        <f>SUM(H19,K19,Q19,T19,X19,AB19,AE19,AI19,AM19,AP19,AS19,AV19,AX19,BA19,BD19,BF19,BH19)</f>
        <v>26</v>
      </c>
      <c r="BP19" s="155">
        <f>SUM(BO19,BO20)</f>
        <v>35</v>
      </c>
      <c r="BQ19" s="111" t="str">
        <f ca="1">IF(CELL("contenuto",$A19)="","",CELL("contenuto",$A19))</f>
        <v>FIDES ET ROBUR A.S.D.</v>
      </c>
      <c r="BR19" s="17" t="s">
        <v>61</v>
      </c>
      <c r="BS19" s="18">
        <v>1</v>
      </c>
      <c r="BT19" s="8"/>
      <c r="BU19" s="8">
        <f>SUM(BS19:BT19)</f>
        <v>1</v>
      </c>
      <c r="BV19" s="8">
        <v>2</v>
      </c>
      <c r="BW19" s="8"/>
      <c r="BX19" s="8">
        <f>SUM(BV19:BW19)</f>
        <v>2</v>
      </c>
      <c r="BY19" s="8"/>
      <c r="BZ19" s="8"/>
      <c r="CA19" s="9">
        <f>SUM(BY19*3)+(BZ19*3)</f>
        <v>0</v>
      </c>
      <c r="CB19" s="27">
        <v>3</v>
      </c>
      <c r="CC19" s="14"/>
      <c r="CD19" s="28">
        <v>5</v>
      </c>
      <c r="CE19" s="8">
        <f>SUM(CB19*2+CD19*2)</f>
        <v>16</v>
      </c>
      <c r="CF19" s="8">
        <v>3</v>
      </c>
      <c r="CG19" s="14"/>
      <c r="CH19" s="8">
        <v>5</v>
      </c>
      <c r="CI19" s="8">
        <f>SUM(CF19*2+CH19*2)</f>
        <v>16</v>
      </c>
      <c r="CJ19" s="149">
        <v>2</v>
      </c>
      <c r="CK19" s="150"/>
      <c r="CL19" s="151"/>
      <c r="CM19" s="152"/>
      <c r="CN19" s="149">
        <v>3</v>
      </c>
      <c r="CO19" s="150"/>
      <c r="CP19" s="10">
        <f>SUM(CJ19*2.5+CN19*2.5)</f>
        <v>12.5</v>
      </c>
      <c r="CQ19" s="16">
        <f>SUM(BU19,BX19,CA19,CE19,CI19,CP19)</f>
        <v>47.5</v>
      </c>
      <c r="CR19" s="129">
        <f>SUM(CQ19,CQ20)</f>
        <v>49.5</v>
      </c>
      <c r="CS19" s="109">
        <f>SUM(BP19,CR19)</f>
        <v>84.5</v>
      </c>
      <c r="CT19" s="111" t="str">
        <f ca="1">IF(CELL("contenuto",$A19)="","",CELL("contenuto",$A19))</f>
        <v>FIDES ET ROBUR A.S.D.</v>
      </c>
      <c r="CU19" s="17" t="s">
        <v>61</v>
      </c>
      <c r="CV19" s="21"/>
      <c r="CW19" s="12">
        <f>SUM(CV19*25)</f>
        <v>0</v>
      </c>
      <c r="CX19" s="12"/>
      <c r="CY19" s="22">
        <f>SUM(CX19*6)</f>
        <v>0</v>
      </c>
      <c r="CZ19" s="21">
        <v>3</v>
      </c>
      <c r="DA19" s="12"/>
      <c r="DB19" s="12"/>
      <c r="DC19" s="12"/>
      <c r="DD19" s="12"/>
      <c r="DE19" s="12"/>
      <c r="DF19" s="12">
        <f>SUM(CZ19*3+DA19*6+DB19*10+DC19*15+DD19*20+DE19*25)</f>
        <v>9</v>
      </c>
      <c r="DG19" s="12">
        <v>2</v>
      </c>
      <c r="DH19" s="12"/>
      <c r="DI19" s="12"/>
      <c r="DJ19" s="12"/>
      <c r="DK19" s="12"/>
      <c r="DL19" s="12"/>
      <c r="DM19" s="12">
        <f>SUM(DG19*3+DH19*6+DI19*10+DJ19*15+DK19*20+DL19*25)</f>
        <v>6</v>
      </c>
      <c r="DN19" s="12"/>
      <c r="DO19" s="12"/>
      <c r="DP19" s="12"/>
      <c r="DQ19" s="12"/>
      <c r="DR19" s="12"/>
      <c r="DS19" s="12"/>
      <c r="DT19" s="22">
        <f>SUM(DN19*5+DO19*9+DP19*13+DQ19*20+DR19*20+DS19*25)</f>
        <v>0</v>
      </c>
      <c r="DU19" s="18"/>
      <c r="DV19" s="8"/>
      <c r="DW19" s="8"/>
      <c r="DX19" s="8"/>
      <c r="DY19" s="8"/>
      <c r="DZ19" s="8"/>
      <c r="EA19" s="8"/>
      <c r="EB19" s="9"/>
      <c r="EC19" s="18">
        <f t="shared" si="0"/>
        <v>15</v>
      </c>
      <c r="ED19" s="129">
        <f>SUM(EC19,EC20)</f>
        <v>15</v>
      </c>
      <c r="EE19" s="109">
        <f>SUM(ED19)</f>
        <v>15</v>
      </c>
      <c r="EF19" s="111" t="str">
        <f ca="1">IF(CELL("contenuto",$A19)="","",CELL("contenuto",$A19))</f>
        <v>FIDES ET ROBUR A.S.D.</v>
      </c>
      <c r="EG19" s="359">
        <f>SUM(CS19,EE19)</f>
        <v>99.5</v>
      </c>
    </row>
    <row r="20" spans="1:137" ht="27.75" customHeight="1">
      <c r="A20" s="162"/>
      <c r="B20" s="7" t="s">
        <v>62</v>
      </c>
      <c r="C20" s="23">
        <v>7</v>
      </c>
      <c r="D20" s="8"/>
      <c r="E20" s="8"/>
      <c r="F20" s="8"/>
      <c r="G20" s="8"/>
      <c r="H20" s="12">
        <f>IF(C20=0,0,IF(C20&gt;5,1,12-C20*2))+IF(D20=0,0,IF(D20&gt;5,1,12-D20*2))+IF(E20=0,0,IF(E20&gt;5,1,12-E20*2))+IF(F20=0,0,IF(F20&gt;5,1,12-F20*2))+IF(G20=0,0,IF(G20&gt;5,1,12-G20*2))</f>
        <v>1</v>
      </c>
      <c r="I20" s="8">
        <v>25</v>
      </c>
      <c r="J20" s="8"/>
      <c r="K20" s="22">
        <f>IF(I20=0,0,IF(I20&gt;10,1,11-I20*1))+IF(J20=0,0,IF(J20&gt;10,1,11-J20*1))</f>
        <v>1</v>
      </c>
      <c r="L20" s="18">
        <v>17</v>
      </c>
      <c r="M20" s="8"/>
      <c r="N20" s="8"/>
      <c r="O20" s="8"/>
      <c r="P20" s="8"/>
      <c r="Q20" s="12">
        <f>IF(L20=0,0,IF(L20&gt;5,1,12-L20*2))+IF(M20=0,0,IF(M20&gt;5,1,12-M20*2))+IF(N20=0,0,IF(N20&gt;5,1,12-N20*2))+IF(O20=0,0,IF(O20&gt;5,1,12-O20*2))+IF(P20=0,0,IF(P20&gt;5,1,12-P20*2))</f>
        <v>1</v>
      </c>
      <c r="R20" s="8"/>
      <c r="S20" s="8"/>
      <c r="T20" s="22">
        <f>IF(R20=0,0,IF(R20&gt;10,1,11-R20*1))+IF(S20=0,0,IF(S20&gt;10,1,11-S20*1))</f>
        <v>0</v>
      </c>
      <c r="U20" s="18"/>
      <c r="V20" s="8"/>
      <c r="W20" s="8"/>
      <c r="X20" s="12">
        <f>IF(U20=0,0,IF(U20&gt;5,1,6-U20*1))+IF(V20=0,0,IF(V20&gt;5,1,6-V20*1))+IF(W20=0,0,IF(W20&gt;5,1,6-W20*1))</f>
        <v>0</v>
      </c>
      <c r="Y20" s="24"/>
      <c r="Z20" s="24"/>
      <c r="AA20" s="24"/>
      <c r="AB20" s="12">
        <f>IF(Y20=0,0,IF(Y20&gt;5,1,6-Y20*1))+IF(Z20=0,0,IF(Z20&gt;5,1,6-Z20*1))+IF(AA20=0,0,IF(AA20&gt;5,1,6-AA20*1))</f>
        <v>0</v>
      </c>
      <c r="AC20" s="8"/>
      <c r="AD20" s="8"/>
      <c r="AE20" s="25">
        <f>IF(AC20=0,0,IF(AC20&gt;10,1,22-AC20*2))+IF(AD20=0,0,IF(AD20&gt;10,1,22-AD20*2))</f>
        <v>0</v>
      </c>
      <c r="AF20" s="18"/>
      <c r="AG20" s="8"/>
      <c r="AH20" s="8"/>
      <c r="AI20" s="12">
        <f>IF(AF20=0,0,IF(AF20&gt;5,1,12-AF20*2))+IF(AG20=0,0,IF(AG20&gt;5,1,12-AG20*2))+IF(AH20=0,0,IF(AH20&gt;5,1,12-AH20*2))</f>
        <v>0</v>
      </c>
      <c r="AJ20" s="24"/>
      <c r="AK20" s="24"/>
      <c r="AL20" s="24"/>
      <c r="AM20" s="12">
        <f>IF(AJ20=0,0,IF(AJ20&gt;5,1,12-AJ20*2))+IF(AK20=0,0,IF(AK20&gt;5,1,12-AK20*2))+IF(AL20=0,0,IF(AL20&gt;5,1,12-AL20*2))</f>
        <v>0</v>
      </c>
      <c r="AN20" s="8"/>
      <c r="AO20" s="8"/>
      <c r="AP20" s="22">
        <f>IF(AN20=0,0,IF(AN20&gt;10,1,22-AN20*2))+IF(AO20=0,0,IF(AO20&gt;10,1,22-AO20*2))</f>
        <v>0</v>
      </c>
      <c r="AQ20" s="18">
        <v>12</v>
      </c>
      <c r="AR20" s="8"/>
      <c r="AS20" s="12">
        <f>IF(AQ20=0,0,IF(AQ20&gt;5,1,6-AQ20*1))+IF(AR20=0,0,IF(AR20&gt;5,1,6-AR20*1))</f>
        <v>1</v>
      </c>
      <c r="AT20" s="8">
        <v>1</v>
      </c>
      <c r="AU20" s="8"/>
      <c r="AV20" s="12">
        <f>IF(AT20=0,0,IF(AT20&gt;5,1,6-AT20*1))+IF(AU20=0,0,IF(AU20&gt;5,1,6-AU20*1))</f>
        <v>5</v>
      </c>
      <c r="AW20" s="8"/>
      <c r="AX20" s="22">
        <f>IF(AW20=0,0,IF(AW20&gt;10,1,22-AW20*2))</f>
        <v>0</v>
      </c>
      <c r="AY20" s="18"/>
      <c r="AZ20" s="8"/>
      <c r="BA20" s="12">
        <f>IF(AY20=0,0,IF(AY20&gt;5,1,12-AY20*2))+IF(AZ20=0,0,IF(AZ20&gt;5,1,12-AZ20*2))</f>
        <v>0</v>
      </c>
      <c r="BB20" s="8"/>
      <c r="BC20" s="8"/>
      <c r="BD20" s="12">
        <f>IF(BB20=0,0,IF(BB20&gt;5,1,12-BB20*2))+IF(BC20=0,0,IF(BC20&gt;5,1,12-BC20*2))</f>
        <v>0</v>
      </c>
      <c r="BE20" s="8"/>
      <c r="BF20" s="22">
        <f>IF(BE20=0,0,IF(BE20&gt;10,1,22-BE20*2))</f>
        <v>0</v>
      </c>
      <c r="BG20" s="18"/>
      <c r="BH20" s="12">
        <f>IF(BG20=0,0,IF(BG20&gt;10,1,IF(BG19="A1",33-BG20*3,22-BG20*2)))</f>
        <v>0</v>
      </c>
      <c r="BI20" s="8"/>
      <c r="BJ20" s="12">
        <f>IF(BI20=0,0,IF(BI20&gt;10,1,IF(BI19="A1",33-BI20*3,22-BI20*2)))</f>
        <v>0</v>
      </c>
      <c r="BK20" s="8"/>
      <c r="BL20" s="12">
        <f>IF(BK20=0,0,IF(BK20&gt;10,1,IF(BK19="A1",33-BK20*3,22-BK20*2)))</f>
        <v>0</v>
      </c>
      <c r="BM20" s="8"/>
      <c r="BN20" s="22">
        <f>IF(BM20=0,0,IF(BM20&gt;10,1,IF(BM19="A1",33-BM20*3,22-BM20*2)))</f>
        <v>0</v>
      </c>
      <c r="BO20" s="16">
        <f>SUM(H20,K20,Q20,T20,X20,AB20,AE20,AI20,AM20,AP20,AS20,AV20,AX20,BA20,BD20,BF20,BH20,BJ20,BL20,BN20)</f>
        <v>9</v>
      </c>
      <c r="BP20" s="155"/>
      <c r="BQ20" s="157"/>
      <c r="BR20" s="17" t="s">
        <v>62</v>
      </c>
      <c r="BS20" s="18"/>
      <c r="BT20" s="8"/>
      <c r="BU20" s="12">
        <f>IF(BS20=0,0,IF(BS20&gt;5,BS20,6-BS20*1))+IF(BT20=0,0,IF(BT20&gt;5,BT20,6-BT20*1))</f>
        <v>0</v>
      </c>
      <c r="BV20" s="12"/>
      <c r="BW20" s="12"/>
      <c r="BX20" s="12">
        <f>IF(BV20=0,0,IF(BV20&gt;5,BV20,6-BV20*1))+IF(BW20=0,0,IF(BW20&gt;5,BW20,6-BW20*1))</f>
        <v>0</v>
      </c>
      <c r="BY20" s="8"/>
      <c r="BZ20" s="8"/>
      <c r="CA20" s="22">
        <f>IF(BY20=0,0,IF(BY20&gt;10,BY20,11-BY20*1))+IF(BZ20=0,0,IF(BZ20&gt;10,BZ20,11-BZ20*1))</f>
        <v>0</v>
      </c>
      <c r="CB20" s="27"/>
      <c r="CC20" s="28"/>
      <c r="CD20" s="28">
        <v>2</v>
      </c>
      <c r="CE20" s="8">
        <f>SUM(CB20*5+CC20*3+CD20*1)</f>
        <v>2</v>
      </c>
      <c r="CF20" s="8"/>
      <c r="CG20" s="28"/>
      <c r="CH20" s="8"/>
      <c r="CI20" s="8">
        <f>SUM(CF20*5+CG20*3+CH20*1)</f>
        <v>0</v>
      </c>
      <c r="CJ20" s="8"/>
      <c r="CK20" s="8"/>
      <c r="CL20" s="28"/>
      <c r="CM20" s="28"/>
      <c r="CN20" s="8"/>
      <c r="CO20" s="9"/>
      <c r="CP20" s="10">
        <f>SUM(CJ20*15+CK20*13+CL20*11+CM20*9+CN20*7+CO20*5)</f>
        <v>0</v>
      </c>
      <c r="CQ20" s="16">
        <f>SUM(BU20,BX20,CA20+CE20,CI20,CP20)</f>
        <v>2</v>
      </c>
      <c r="CR20" s="129"/>
      <c r="CS20" s="109"/>
      <c r="CT20" s="157"/>
      <c r="CU20" s="17" t="s">
        <v>62</v>
      </c>
      <c r="CV20" s="21"/>
      <c r="CW20" s="12">
        <f>IF(CV20=0,0,IF(CV20&gt;10,1,44-CV20*4))</f>
        <v>0</v>
      </c>
      <c r="CX20" s="12"/>
      <c r="CY20" s="22">
        <f>IF(CX20=0,0,IF(CX20=6,1,IF(CX20&gt;6,CX20,12-CX20*2)))</f>
        <v>0</v>
      </c>
      <c r="CZ20" s="21"/>
      <c r="DA20" s="12"/>
      <c r="DB20" s="12"/>
      <c r="DC20" s="12"/>
      <c r="DD20" s="12"/>
      <c r="DE20" s="12"/>
      <c r="DF20" s="12">
        <f>IF(CZ20=0,0,IF(CZ20&gt;5,CZ20,6-CZ20*1))+IF(DA20=0,0,IF(DA20&gt;5,DA20,12-DA20*2))+IF(DB20=0,0,IF(DB20&gt;5,DB20,18-DB20*3))+IF(DC20=0,0,IF(DC20&gt;5,DC20,18-DC20*3))+IF(DD20=0,0,IF(DD20&gt;5,DD20,24-DD20*4))+IF(DE20=0,0,IF(DE20&gt;5,DE20,30-DE20*5))</f>
        <v>0</v>
      </c>
      <c r="DG20" s="12"/>
      <c r="DH20" s="12"/>
      <c r="DI20" s="12"/>
      <c r="DJ20" s="12"/>
      <c r="DK20" s="12"/>
      <c r="DL20" s="12"/>
      <c r="DM20" s="12">
        <f>IF(DG20=0,0,IF(DG20&gt;5,DG20,6-DG20*1))+IF(DH20=0,0,IF(DH20&gt;5,DH20,12-DH20*2))+IF(DI20=0,0,IF(DI20&gt;5,DI20,18-DI20*3))+IF(DJ20=0,0,IF(DJ20&gt;5,DJ20,18-DJ20*3))+IF(DK20=0,0,IF(DK20&gt;5,DK20,24-DK20*4))+IF(DL20=0,0,IF(DL20&gt;5,DL20,30-DL20*5))</f>
        <v>0</v>
      </c>
      <c r="DN20" s="12"/>
      <c r="DO20" s="12"/>
      <c r="DP20" s="12"/>
      <c r="DQ20" s="12"/>
      <c r="DR20" s="12"/>
      <c r="DS20" s="12"/>
      <c r="DT20" s="22">
        <f>IF(DN20=0,0,IF(DN20&gt;10,DN20,11-DN20*1))+IF(DO20=0,0,IF(DO20&gt;10,DO20,22-DO20*2))+IF(DP20=0,0,IF(DP20&gt;10,DP20,33-DP20*3))+IF(DQ20=0,0,IF(DQ20&gt;8,DQ20,28-DQ20*3))+IF(DR20=0,0,IF(DR20&gt;8,DR20,28-DR20*3))+IF(DS20=0,0,IF(DS20&gt;6,DS20,35-DS20*5))</f>
        <v>0</v>
      </c>
      <c r="DU20" s="18"/>
      <c r="DV20" s="8"/>
      <c r="DW20" s="8"/>
      <c r="DX20" s="8"/>
      <c r="DY20" s="8"/>
      <c r="DZ20" s="8"/>
      <c r="EA20" s="8"/>
      <c r="EB20" s="9"/>
      <c r="EC20" s="18">
        <f t="shared" si="0"/>
        <v>0</v>
      </c>
      <c r="ED20" s="129"/>
      <c r="EE20" s="109"/>
      <c r="EF20" s="157"/>
      <c r="EG20" s="359"/>
    </row>
    <row r="21" spans="1:137" ht="27.75" customHeight="1">
      <c r="A21" s="162" t="s">
        <v>147</v>
      </c>
      <c r="B21" s="7" t="s">
        <v>60</v>
      </c>
      <c r="C21" s="150"/>
      <c r="D21" s="154"/>
      <c r="E21" s="154"/>
      <c r="F21" s="154"/>
      <c r="G21" s="154"/>
      <c r="H21" s="8">
        <f>SUM(C21*2)</f>
        <v>0</v>
      </c>
      <c r="I21" s="154"/>
      <c r="J21" s="154"/>
      <c r="K21" s="9">
        <f>SUM(I21*2)</f>
        <v>0</v>
      </c>
      <c r="L21" s="153">
        <v>2</v>
      </c>
      <c r="M21" s="154"/>
      <c r="N21" s="154"/>
      <c r="O21" s="154"/>
      <c r="P21" s="154"/>
      <c r="Q21" s="8">
        <f>SUM(L21*2)</f>
        <v>4</v>
      </c>
      <c r="R21" s="154"/>
      <c r="S21" s="154"/>
      <c r="T21" s="9">
        <f>SUM(R21*2)</f>
        <v>0</v>
      </c>
      <c r="U21" s="153">
        <v>1</v>
      </c>
      <c r="V21" s="154"/>
      <c r="W21" s="154"/>
      <c r="X21" s="8">
        <f>SUM(U21*5)</f>
        <v>5</v>
      </c>
      <c r="Y21" s="154">
        <v>1</v>
      </c>
      <c r="Z21" s="154"/>
      <c r="AA21" s="154"/>
      <c r="AB21" s="8">
        <f>SUM(Y21*5)</f>
        <v>5</v>
      </c>
      <c r="AC21" s="154">
        <v>1</v>
      </c>
      <c r="AD21" s="154"/>
      <c r="AE21" s="10">
        <f>SUM(AC21*5)</f>
        <v>5</v>
      </c>
      <c r="AF21" s="153"/>
      <c r="AG21" s="154"/>
      <c r="AH21" s="154"/>
      <c r="AI21" s="8">
        <f>SUM(AF21*7)</f>
        <v>0</v>
      </c>
      <c r="AJ21" s="154"/>
      <c r="AK21" s="154"/>
      <c r="AL21" s="154"/>
      <c r="AM21" s="8">
        <f>SUM(AJ21*7)</f>
        <v>0</v>
      </c>
      <c r="AN21" s="154"/>
      <c r="AO21" s="154"/>
      <c r="AP21" s="9">
        <f>SUM(AN21*7)</f>
        <v>0</v>
      </c>
      <c r="AQ21" s="153"/>
      <c r="AR21" s="154"/>
      <c r="AS21" s="8">
        <f>SUM(AQ21*10)</f>
        <v>0</v>
      </c>
      <c r="AT21" s="154"/>
      <c r="AU21" s="154"/>
      <c r="AV21" s="8">
        <f>SUM(AT21*10)</f>
        <v>0</v>
      </c>
      <c r="AW21" s="8"/>
      <c r="AX21" s="9">
        <f>SUM(AW21*10)</f>
        <v>0</v>
      </c>
      <c r="AY21" s="153"/>
      <c r="AZ21" s="154"/>
      <c r="BA21" s="8">
        <f>SUM(AY21*10)</f>
        <v>0</v>
      </c>
      <c r="BB21" s="154"/>
      <c r="BC21" s="154"/>
      <c r="BD21" s="8">
        <f>SUM(BB21*10)</f>
        <v>0</v>
      </c>
      <c r="BE21" s="8"/>
      <c r="BF21" s="9">
        <f>SUM(BE21*10)</f>
        <v>0</v>
      </c>
      <c r="BG21" s="11"/>
      <c r="BH21" s="12">
        <f>IF(BG21="A1",30,IF(BG21="A2",25,""))</f>
      </c>
      <c r="BI21" s="13">
        <f>IF(BG21="","",BG21)</f>
      </c>
      <c r="BJ21" s="14"/>
      <c r="BK21" s="13">
        <f>IF(BI21="","",BI21)</f>
      </c>
      <c r="BL21" s="14"/>
      <c r="BM21" s="13">
        <f>IF(BK21="","",BK21)</f>
      </c>
      <c r="BN21" s="15"/>
      <c r="BO21" s="16">
        <f>SUM(H21,K21,Q21,T21,X21,AB21,AE21,AI21,AM21,AP21,AS21,AV21,AX21,BA21,BD21,BF21,BH21)</f>
        <v>19</v>
      </c>
      <c r="BP21" s="155">
        <f>SUM(BO21,BO22)</f>
        <v>24</v>
      </c>
      <c r="BQ21" s="111" t="str">
        <f ca="1">IF(CELL("contenuto",$A21)="","",CELL("contenuto",$A21))</f>
        <v>A.S.D. LA RUOTA</v>
      </c>
      <c r="BR21" s="17" t="s">
        <v>61</v>
      </c>
      <c r="BS21" s="18">
        <v>3</v>
      </c>
      <c r="BT21" s="8"/>
      <c r="BU21" s="8">
        <f>SUM(BS21:BT21)</f>
        <v>3</v>
      </c>
      <c r="BV21" s="8">
        <v>5</v>
      </c>
      <c r="BW21" s="8"/>
      <c r="BX21" s="8">
        <f>SUM(BV21:BW21)</f>
        <v>5</v>
      </c>
      <c r="BY21" s="8">
        <v>1</v>
      </c>
      <c r="BZ21" s="8"/>
      <c r="CA21" s="9">
        <f>SUM(BY21*3)+(BZ21*3)</f>
        <v>3</v>
      </c>
      <c r="CB21" s="27">
        <v>5</v>
      </c>
      <c r="CC21" s="14"/>
      <c r="CD21" s="28">
        <v>7</v>
      </c>
      <c r="CE21" s="8">
        <f>SUM(CB21*2+CD21*2)</f>
        <v>24</v>
      </c>
      <c r="CF21" s="8">
        <v>6</v>
      </c>
      <c r="CG21" s="14"/>
      <c r="CH21" s="8">
        <v>8</v>
      </c>
      <c r="CI21" s="8">
        <f>SUM(CF21*2+CH21*2)</f>
        <v>28</v>
      </c>
      <c r="CJ21" s="149">
        <v>1</v>
      </c>
      <c r="CK21" s="150"/>
      <c r="CL21" s="151"/>
      <c r="CM21" s="152"/>
      <c r="CN21" s="149">
        <v>1</v>
      </c>
      <c r="CO21" s="150"/>
      <c r="CP21" s="10">
        <f>SUM(CJ21*2.5+CN21*2.5)</f>
        <v>5</v>
      </c>
      <c r="CQ21" s="16">
        <f>SUM(BU21,BX21,CA21,CE21,CI21,CP21)</f>
        <v>68</v>
      </c>
      <c r="CR21" s="129">
        <f>SUM(CQ21,CQ22)</f>
        <v>72</v>
      </c>
      <c r="CS21" s="109">
        <f>SUM(BP21,CR21)</f>
        <v>96</v>
      </c>
      <c r="CT21" s="111" t="str">
        <f ca="1">IF(CELL("contenuto",$A21)="","",CELL("contenuto",$A21))</f>
        <v>A.S.D. LA RUOTA</v>
      </c>
      <c r="CU21" s="17" t="s">
        <v>61</v>
      </c>
      <c r="CV21" s="21"/>
      <c r="CW21" s="12">
        <f>SUM(CV21*25)</f>
        <v>0</v>
      </c>
      <c r="CX21" s="12"/>
      <c r="CY21" s="22">
        <f>SUM(CX21*6)</f>
        <v>0</v>
      </c>
      <c r="CZ21" s="21">
        <v>1</v>
      </c>
      <c r="DA21" s="12"/>
      <c r="DB21" s="12">
        <v>1</v>
      </c>
      <c r="DC21" s="12"/>
      <c r="DD21" s="12"/>
      <c r="DE21" s="12"/>
      <c r="DF21" s="12">
        <f>SUM(CZ21*3+DA21*6+DB21*10+DC21*15+DD21*20+DE21*25)</f>
        <v>13</v>
      </c>
      <c r="DG21" s="12">
        <v>2</v>
      </c>
      <c r="DH21" s="12"/>
      <c r="DI21" s="12">
        <v>1</v>
      </c>
      <c r="DJ21" s="12"/>
      <c r="DK21" s="12"/>
      <c r="DL21" s="12"/>
      <c r="DM21" s="12">
        <f>SUM(DG21*3+DH21*6+DI21*10+DJ21*15+DK21*20+DL21*25)</f>
        <v>16</v>
      </c>
      <c r="DN21" s="12"/>
      <c r="DO21" s="12"/>
      <c r="DP21" s="12">
        <v>1</v>
      </c>
      <c r="DQ21" s="12"/>
      <c r="DR21" s="12"/>
      <c r="DS21" s="12"/>
      <c r="DT21" s="22">
        <f>SUM(DN21*5+DO21*9+DP21*13+DQ21*20+DR21*20+DS21*25)</f>
        <v>13</v>
      </c>
      <c r="DU21" s="18"/>
      <c r="DV21" s="8"/>
      <c r="DW21" s="8"/>
      <c r="DX21" s="8"/>
      <c r="DY21" s="8"/>
      <c r="DZ21" s="8"/>
      <c r="EA21" s="8"/>
      <c r="EB21" s="9"/>
      <c r="EC21" s="18">
        <f t="shared" si="0"/>
        <v>42</v>
      </c>
      <c r="ED21" s="129">
        <f>SUM(EC21,EC22)</f>
        <v>42</v>
      </c>
      <c r="EE21" s="109">
        <f>SUM(ED21)</f>
        <v>42</v>
      </c>
      <c r="EF21" s="111" t="str">
        <f ca="1">IF(CELL("contenuto",$A21)="","",CELL("contenuto",$A21))</f>
        <v>A.S.D. LA RUOTA</v>
      </c>
      <c r="EG21" s="359">
        <f>SUM(CS21,EE21)</f>
        <v>138</v>
      </c>
    </row>
    <row r="22" spans="1:137" ht="27.75" customHeight="1">
      <c r="A22" s="162"/>
      <c r="B22" s="7" t="s">
        <v>62</v>
      </c>
      <c r="C22" s="23"/>
      <c r="D22" s="8"/>
      <c r="E22" s="8"/>
      <c r="F22" s="8"/>
      <c r="G22" s="8"/>
      <c r="H22" s="12">
        <f>IF(C22=0,0,IF(C22&gt;5,1,12-C22*2))+IF(D22=0,0,IF(D22&gt;5,1,12-D22*2))+IF(E22=0,0,IF(E22&gt;5,1,12-E22*2))+IF(F22=0,0,IF(F22&gt;5,1,12-F22*2))+IF(G22=0,0,IF(G22&gt;5,1,12-G22*2))</f>
        <v>0</v>
      </c>
      <c r="I22" s="8"/>
      <c r="J22" s="8"/>
      <c r="K22" s="22">
        <f>IF(I22=0,0,IF(I22&gt;10,1,11-I22*1))+IF(J22=0,0,IF(J22&gt;10,1,11-J22*1))</f>
        <v>0</v>
      </c>
      <c r="L22" s="18">
        <v>7</v>
      </c>
      <c r="M22" s="8">
        <v>13</v>
      </c>
      <c r="N22" s="8"/>
      <c r="O22" s="8"/>
      <c r="P22" s="8"/>
      <c r="Q22" s="12">
        <f>IF(L22=0,0,IF(L22&gt;5,1,12-L22*2))+IF(M22=0,0,IF(M22&gt;5,1,12-M22*2))+IF(N22=0,0,IF(N22&gt;5,1,12-N22*2))+IF(O22=0,0,IF(O22&gt;5,1,12-O22*2))+IF(P22=0,0,IF(P22&gt;5,1,12-P22*2))</f>
        <v>2</v>
      </c>
      <c r="R22" s="8"/>
      <c r="S22" s="8"/>
      <c r="T22" s="22">
        <f>IF(R22=0,0,IF(R22&gt;10,1,11-R22*1))+IF(S22=0,0,IF(S22&gt;10,1,11-S22*1))</f>
        <v>0</v>
      </c>
      <c r="U22" s="18">
        <v>8</v>
      </c>
      <c r="V22" s="8"/>
      <c r="W22" s="8"/>
      <c r="X22" s="12">
        <f>IF(U22=0,0,IF(U22&gt;5,1,6-U22*1))+IF(V22=0,0,IF(V22&gt;5,1,6-V22*1))+IF(W22=0,0,IF(W22&gt;5,1,6-W22*1))</f>
        <v>1</v>
      </c>
      <c r="Y22" s="24">
        <v>9</v>
      </c>
      <c r="Z22" s="24"/>
      <c r="AA22" s="8"/>
      <c r="AB22" s="12">
        <f>IF(Y22=0,0,IF(Y22&gt;5,1,6-Y22*1))+IF(Z22=0,0,IF(Z22&gt;5,1,6-Z22*1))+IF(AA22=0,0,IF(AA22&gt;5,1,6-AA22*1))</f>
        <v>1</v>
      </c>
      <c r="AC22" s="8">
        <v>24</v>
      </c>
      <c r="AD22" s="8"/>
      <c r="AE22" s="25">
        <f>IF(AC22=0,0,IF(AC22&gt;10,1,22-AC22*2))+IF(AD22=0,0,IF(AD22&gt;10,1,22-AD22*2))</f>
        <v>1</v>
      </c>
      <c r="AF22" s="18"/>
      <c r="AG22" s="8"/>
      <c r="AH22" s="8"/>
      <c r="AI22" s="12">
        <f>IF(AF22=0,0,IF(AF22&gt;5,1,12-AF22*2))+IF(AG22=0,0,IF(AG22&gt;5,1,12-AG22*2))+IF(AH22=0,0,IF(AH22&gt;5,1,12-AH22*2))</f>
        <v>0</v>
      </c>
      <c r="AJ22" s="24"/>
      <c r="AK22" s="24"/>
      <c r="AL22" s="8"/>
      <c r="AM22" s="12">
        <f>IF(AJ22=0,0,IF(AJ22&gt;5,1,12-AJ22*2))+IF(AK22=0,0,IF(AK22&gt;5,1,12-AK22*2))+IF(AL22=0,0,IF(AL22&gt;5,1,12-AL22*2))</f>
        <v>0</v>
      </c>
      <c r="AN22" s="8"/>
      <c r="AO22" s="8"/>
      <c r="AP22" s="22">
        <f>IF(AN22=0,0,IF(AN22&gt;10,1,22-AN22*2))+IF(AO22=0,0,IF(AO22&gt;10,1,22-AO22*2))</f>
        <v>0</v>
      </c>
      <c r="AQ22" s="18"/>
      <c r="AR22" s="8"/>
      <c r="AS22" s="12">
        <f>IF(AQ22=0,0,IF(AQ22&gt;5,1,6-AQ22*1))+IF(AR22=0,0,IF(AR22&gt;5,1,6-AR22*1))</f>
        <v>0</v>
      </c>
      <c r="AT22" s="8"/>
      <c r="AU22" s="8"/>
      <c r="AV22" s="12">
        <f>IF(AT22=0,0,IF(AT22&gt;5,1,6-AT22*1))+IF(AU22=0,0,IF(AU22&gt;5,1,6-AU22*1))</f>
        <v>0</v>
      </c>
      <c r="AW22" s="8"/>
      <c r="AX22" s="22">
        <f>IF(AW22=0,0,IF(AW22&gt;10,1,22-AW22*2))</f>
        <v>0</v>
      </c>
      <c r="AY22" s="18"/>
      <c r="AZ22" s="8"/>
      <c r="BA22" s="12">
        <f>IF(AY22=0,0,IF(AY22&gt;5,1,12-AY22*2))+IF(AZ22=0,0,IF(AZ22&gt;5,1,12-AZ22*2))</f>
        <v>0</v>
      </c>
      <c r="BB22" s="8"/>
      <c r="BC22" s="8"/>
      <c r="BD22" s="12">
        <f>IF(BB22=0,0,IF(BB22&gt;5,1,12-BB22*2))+IF(BC22=0,0,IF(BC22&gt;5,1,12-BC22*2))</f>
        <v>0</v>
      </c>
      <c r="BE22" s="8"/>
      <c r="BF22" s="22">
        <f>IF(BE22=0,0,IF(BE22&gt;10,1,22-BE22*2))</f>
        <v>0</v>
      </c>
      <c r="BG22" s="18"/>
      <c r="BH22" s="12">
        <f>IF(BG22=0,0,IF(BG22&gt;10,1,IF(BG21="A1",33-BG22*3,22-BG22*2)))</f>
        <v>0</v>
      </c>
      <c r="BI22" s="8"/>
      <c r="BJ22" s="12">
        <f>IF(BI22=0,0,IF(BI22&gt;10,1,IF(BI21="A1",33-BI22*3,22-BI22*2)))</f>
        <v>0</v>
      </c>
      <c r="BK22" s="8"/>
      <c r="BL22" s="12">
        <f>IF(BK22=0,0,IF(BK22&gt;10,1,IF(BK21="A1",33-BK22*3,22-BK22*2)))</f>
        <v>0</v>
      </c>
      <c r="BM22" s="8"/>
      <c r="BN22" s="22">
        <f>IF(BM22=0,0,IF(BM22&gt;10,1,IF(BM21="A1",33-BM22*3,22-BM22*2)))</f>
        <v>0</v>
      </c>
      <c r="BO22" s="16">
        <f>SUM(H22,K22,Q22,T22,X22,AB22,AE22,AI22,AM22,AP22,AS22,AV22,AX22,BA22,BD22,BF22,BH22,BJ22,BL22,BN22)</f>
        <v>5</v>
      </c>
      <c r="BP22" s="155"/>
      <c r="BQ22" s="157"/>
      <c r="BR22" s="17" t="s">
        <v>62</v>
      </c>
      <c r="BS22" s="18">
        <v>5</v>
      </c>
      <c r="BT22" s="8"/>
      <c r="BU22" s="12">
        <f>IF(BS22=0,0,IF(BS22&gt;5,BS22,6-BS22*1))+IF(BT22=0,0,IF(BT22&gt;5,BT22,6-BT22*1))</f>
        <v>1</v>
      </c>
      <c r="BV22" s="12">
        <v>4</v>
      </c>
      <c r="BW22" s="12"/>
      <c r="BX22" s="12">
        <f>IF(BV22=0,0,IF(BV22&gt;5,BV22,6-BV22*1))+IF(BW22=0,0,IF(BW22&gt;5,BW22,6-BW22*1))</f>
        <v>2</v>
      </c>
      <c r="BY22" s="8"/>
      <c r="BZ22" s="8"/>
      <c r="CA22" s="22">
        <f>IF(BY22=0,0,IF(BY22&gt;10,BY22,11-BY22*1))+IF(BZ22=0,0,IF(BZ22&gt;10,BZ22,11-BZ22*1))</f>
        <v>0</v>
      </c>
      <c r="CB22" s="27"/>
      <c r="CC22" s="28"/>
      <c r="CD22" s="28"/>
      <c r="CE22" s="8">
        <f>SUM(CB22*5+CC22*3+CD22*1)</f>
        <v>0</v>
      </c>
      <c r="CF22" s="8"/>
      <c r="CG22" s="28"/>
      <c r="CH22" s="8">
        <v>1</v>
      </c>
      <c r="CI22" s="8">
        <f>SUM(CF22*5+CG22*3+CH22*1)</f>
        <v>1</v>
      </c>
      <c r="CJ22" s="8"/>
      <c r="CK22" s="8"/>
      <c r="CL22" s="28"/>
      <c r="CM22" s="28"/>
      <c r="CN22" s="8"/>
      <c r="CO22" s="9"/>
      <c r="CP22" s="10">
        <f>SUM(CJ22*15+CK22*13+CL22*11+CM22*9+CN22*7+CO22*5)</f>
        <v>0</v>
      </c>
      <c r="CQ22" s="16">
        <f>SUM(BU22,BX22,CA22+CE22,CI22,CP22)</f>
        <v>4</v>
      </c>
      <c r="CR22" s="129"/>
      <c r="CS22" s="109"/>
      <c r="CT22" s="157"/>
      <c r="CU22" s="17" t="s">
        <v>62</v>
      </c>
      <c r="CV22" s="21"/>
      <c r="CW22" s="12">
        <f>IF(CV22=0,0,IF(CV22&gt;10,1,44-CV22*4))</f>
        <v>0</v>
      </c>
      <c r="CX22" s="12"/>
      <c r="CY22" s="22">
        <f>IF(CX22=0,0,IF(CX22=6,1,IF(CX22&gt;6,CX22,12-CX22*2)))</f>
        <v>0</v>
      </c>
      <c r="CZ22" s="21"/>
      <c r="DA22" s="12"/>
      <c r="DB22" s="12"/>
      <c r="DC22" s="12"/>
      <c r="DD22" s="12"/>
      <c r="DE22" s="12"/>
      <c r="DF22" s="12">
        <f>IF(CZ22=0,0,IF(CZ22&gt;5,CZ22,6-CZ22*1))+IF(DA22=0,0,IF(DA22&gt;5,DA22,12-DA22*2))+IF(DB22=0,0,IF(DB22&gt;5,DB22,18-DB22*3))+IF(DC22=0,0,IF(DC22&gt;5,DC22,18-DC22*3))+IF(DD22=0,0,IF(DD22&gt;5,DD22,24-DD22*4))+IF(DE22=0,0,IF(DE22&gt;5,DE22,30-DE22*5))</f>
        <v>0</v>
      </c>
      <c r="DG22" s="12"/>
      <c r="DH22" s="12"/>
      <c r="DI22" s="12"/>
      <c r="DJ22" s="12"/>
      <c r="DK22" s="12"/>
      <c r="DL22" s="12"/>
      <c r="DM22" s="12">
        <f>IF(DG22=0,0,IF(DG22&gt;5,DG22,6-DG22*1))+IF(DH22=0,0,IF(DH22&gt;5,DH22,12-DH22*2))+IF(DI22=0,0,IF(DI22&gt;5,DI22,18-DI22*3))+IF(DJ22=0,0,IF(DJ22&gt;5,DJ22,18-DJ22*3))+IF(DK22=0,0,IF(DK22&gt;5,DK22,24-DK22*4))+IF(DL22=0,0,IF(DL22&gt;5,DL22,30-DL22*5))</f>
        <v>0</v>
      </c>
      <c r="DN22" s="12"/>
      <c r="DO22" s="12"/>
      <c r="DP22" s="12"/>
      <c r="DQ22" s="12"/>
      <c r="DR22" s="12"/>
      <c r="DS22" s="12"/>
      <c r="DT22" s="22">
        <f>IF(DN22=0,0,IF(DN22&gt;10,DN22,11-DN22*1))+IF(DO22=0,0,IF(DO22&gt;10,DO22,22-DO22*2))+IF(DP22=0,0,IF(DP22&gt;10,DP22,33-DP22*3))+IF(DQ22=0,0,IF(DQ22&gt;8,DQ22,28-DQ22*3))+IF(DR22=0,0,IF(DR22&gt;8,DR22,28-DR22*3))+IF(DS22=0,0,IF(DS22&gt;6,DS22,35-DS22*5))</f>
        <v>0</v>
      </c>
      <c r="DU22" s="18"/>
      <c r="DV22" s="8"/>
      <c r="DW22" s="8"/>
      <c r="DX22" s="8"/>
      <c r="DY22" s="8"/>
      <c r="DZ22" s="8"/>
      <c r="EA22" s="8"/>
      <c r="EB22" s="9"/>
      <c r="EC22" s="18">
        <f t="shared" si="0"/>
        <v>0</v>
      </c>
      <c r="ED22" s="129"/>
      <c r="EE22" s="109"/>
      <c r="EF22" s="157"/>
      <c r="EG22" s="359"/>
    </row>
    <row r="23" spans="1:137" ht="27.75" customHeight="1">
      <c r="A23" s="162" t="s">
        <v>66</v>
      </c>
      <c r="B23" s="7" t="s">
        <v>60</v>
      </c>
      <c r="C23" s="150">
        <v>1</v>
      </c>
      <c r="D23" s="154"/>
      <c r="E23" s="154"/>
      <c r="F23" s="154"/>
      <c r="G23" s="154"/>
      <c r="H23" s="8">
        <f>SUM(C23*2)</f>
        <v>2</v>
      </c>
      <c r="I23" s="154">
        <v>1</v>
      </c>
      <c r="J23" s="154"/>
      <c r="K23" s="9">
        <f>SUM(I23*2)</f>
        <v>2</v>
      </c>
      <c r="L23" s="153"/>
      <c r="M23" s="154"/>
      <c r="N23" s="154"/>
      <c r="O23" s="154"/>
      <c r="P23" s="154"/>
      <c r="Q23" s="8">
        <f>SUM(L23*2)</f>
        <v>0</v>
      </c>
      <c r="R23" s="154"/>
      <c r="S23" s="154"/>
      <c r="T23" s="9">
        <f>SUM(R23*2)</f>
        <v>0</v>
      </c>
      <c r="U23" s="153"/>
      <c r="V23" s="154"/>
      <c r="W23" s="154"/>
      <c r="X23" s="8">
        <f>SUM(U23*5)</f>
        <v>0</v>
      </c>
      <c r="Y23" s="154"/>
      <c r="Z23" s="154"/>
      <c r="AA23" s="154"/>
      <c r="AB23" s="8">
        <f>SUM(Y23*5)</f>
        <v>0</v>
      </c>
      <c r="AC23" s="154"/>
      <c r="AD23" s="154"/>
      <c r="AE23" s="10">
        <f>SUM(AC23*5)</f>
        <v>0</v>
      </c>
      <c r="AF23" s="153"/>
      <c r="AG23" s="154"/>
      <c r="AH23" s="154"/>
      <c r="AI23" s="8">
        <f>SUM(AF23*7)</f>
        <v>0</v>
      </c>
      <c r="AJ23" s="154"/>
      <c r="AK23" s="154"/>
      <c r="AL23" s="154"/>
      <c r="AM23" s="8">
        <f>SUM(AJ23*7)</f>
        <v>0</v>
      </c>
      <c r="AN23" s="154"/>
      <c r="AO23" s="154"/>
      <c r="AP23" s="9">
        <f>SUM(AN23*7)</f>
        <v>0</v>
      </c>
      <c r="AQ23" s="153"/>
      <c r="AR23" s="154"/>
      <c r="AS23" s="8">
        <f>SUM(AQ23*10)</f>
        <v>0</v>
      </c>
      <c r="AT23" s="154"/>
      <c r="AU23" s="154"/>
      <c r="AV23" s="8">
        <f>SUM(AT23*10)</f>
        <v>0</v>
      </c>
      <c r="AW23" s="8"/>
      <c r="AX23" s="9">
        <f>SUM(AW23*10)</f>
        <v>0</v>
      </c>
      <c r="AY23" s="153"/>
      <c r="AZ23" s="154"/>
      <c r="BA23" s="8">
        <f>SUM(AY23*10)</f>
        <v>0</v>
      </c>
      <c r="BB23" s="154"/>
      <c r="BC23" s="154"/>
      <c r="BD23" s="8">
        <f>SUM(BB23*10)</f>
        <v>0</v>
      </c>
      <c r="BE23" s="8"/>
      <c r="BF23" s="9">
        <f>SUM(BE23*10)</f>
        <v>0</v>
      </c>
      <c r="BG23" s="11"/>
      <c r="BH23" s="12">
        <f>IF(BG23="A1",30,IF(BG23="A2",25,""))</f>
      </c>
      <c r="BI23" s="13">
        <f>IF(BG23="","",BG23)</f>
      </c>
      <c r="BJ23" s="14"/>
      <c r="BK23" s="13">
        <f>IF(BI23="","",BI23)</f>
      </c>
      <c r="BL23" s="14"/>
      <c r="BM23" s="13">
        <f>IF(BK23="","",BK23)</f>
      </c>
      <c r="BN23" s="15"/>
      <c r="BO23" s="16">
        <f>SUM(H23,K23,Q23,T23,X23,AB23,AE23,AI23,AM23,AP23,AS23,AV23,AX23,BA23,BD23,BF23,BH23)</f>
        <v>4</v>
      </c>
      <c r="BP23" s="155">
        <f>SUM(BO23,BO24)</f>
        <v>7</v>
      </c>
      <c r="BQ23" s="111" t="str">
        <f ca="1">IF(CELL("contenuto",$A23)="","",CELL("contenuto",$A23))</f>
        <v>POL.CASIER</v>
      </c>
      <c r="BR23" s="17" t="s">
        <v>61</v>
      </c>
      <c r="BS23" s="18">
        <v>1</v>
      </c>
      <c r="BT23" s="8"/>
      <c r="BU23" s="8">
        <f>SUM(BS23:BT23)</f>
        <v>1</v>
      </c>
      <c r="BV23" s="8">
        <v>1</v>
      </c>
      <c r="BW23" s="8"/>
      <c r="BX23" s="8">
        <f>SUM(BV23:BW23)</f>
        <v>1</v>
      </c>
      <c r="BY23" s="8"/>
      <c r="BZ23" s="8"/>
      <c r="CA23" s="9">
        <f>SUM(BY23*3)+(BZ23*3)</f>
        <v>0</v>
      </c>
      <c r="CB23" s="27">
        <v>1</v>
      </c>
      <c r="CC23" s="14"/>
      <c r="CD23" s="28">
        <v>2</v>
      </c>
      <c r="CE23" s="8">
        <f>SUM(CB23*2+CD23*2)</f>
        <v>6</v>
      </c>
      <c r="CF23" s="8">
        <v>1</v>
      </c>
      <c r="CG23" s="14"/>
      <c r="CH23" s="8">
        <v>2</v>
      </c>
      <c r="CI23" s="8">
        <f>SUM(CF23*2+CH23*2)</f>
        <v>6</v>
      </c>
      <c r="CJ23" s="149"/>
      <c r="CK23" s="150"/>
      <c r="CL23" s="151"/>
      <c r="CM23" s="152"/>
      <c r="CN23" s="149"/>
      <c r="CO23" s="150"/>
      <c r="CP23" s="10">
        <f>SUM(CJ23*2.5+CN23*2.5)</f>
        <v>0</v>
      </c>
      <c r="CQ23" s="16">
        <f>SUM(BU23,BX23,CA23,CE23,CI23,CP23)</f>
        <v>14</v>
      </c>
      <c r="CR23" s="129">
        <f>SUM(CQ23,CQ24)</f>
        <v>15</v>
      </c>
      <c r="CS23" s="109">
        <f>SUM(BP23,CR23)</f>
        <v>22</v>
      </c>
      <c r="CT23" s="111" t="str">
        <f ca="1">IF(CELL("contenuto",$A23)="","",CELL("contenuto",$A23))</f>
        <v>POL.CASIER</v>
      </c>
      <c r="CU23" s="17" t="s">
        <v>61</v>
      </c>
      <c r="CV23" s="21"/>
      <c r="CW23" s="12">
        <f>SUM(CV23*25)</f>
        <v>0</v>
      </c>
      <c r="CX23" s="12"/>
      <c r="CY23" s="22">
        <f>SUM(CX23*6)</f>
        <v>0</v>
      </c>
      <c r="CZ23" s="21"/>
      <c r="DA23" s="12"/>
      <c r="DB23" s="12"/>
      <c r="DC23" s="12"/>
      <c r="DD23" s="12"/>
      <c r="DE23" s="12"/>
      <c r="DF23" s="12">
        <f>SUM(CZ23*3+DA23*6+DB23*10+DC23*15+DD23*20+DE23*25)</f>
        <v>0</v>
      </c>
      <c r="DG23" s="12"/>
      <c r="DH23" s="12"/>
      <c r="DI23" s="12"/>
      <c r="DJ23" s="12"/>
      <c r="DK23" s="12"/>
      <c r="DL23" s="12"/>
      <c r="DM23" s="12">
        <f>SUM(DG23*3+DH23*6+DI23*10+DJ23*15+DK23*20+DL23*25)</f>
        <v>0</v>
      </c>
      <c r="DN23" s="12"/>
      <c r="DO23" s="12"/>
      <c r="DP23" s="12"/>
      <c r="DQ23" s="12"/>
      <c r="DR23" s="12"/>
      <c r="DS23" s="12"/>
      <c r="DT23" s="22">
        <f>SUM(DN23*5+DO23*9+DP23*13+DQ23*20+DR23*20+DS23*25)</f>
        <v>0</v>
      </c>
      <c r="DU23" s="18"/>
      <c r="DV23" s="8"/>
      <c r="DW23" s="8"/>
      <c r="DX23" s="8"/>
      <c r="DY23" s="8"/>
      <c r="DZ23" s="8"/>
      <c r="EA23" s="8"/>
      <c r="EB23" s="9"/>
      <c r="EC23" s="18">
        <f t="shared" si="0"/>
        <v>0</v>
      </c>
      <c r="ED23" s="129">
        <f>SUM(EC23,EC24)</f>
        <v>0</v>
      </c>
      <c r="EE23" s="109">
        <f>SUM(ED23)</f>
        <v>0</v>
      </c>
      <c r="EF23" s="111" t="str">
        <f ca="1">IF(CELL("contenuto",$A23)="","",CELL("contenuto",$A23))</f>
        <v>POL.CASIER</v>
      </c>
      <c r="EG23" s="359">
        <f>SUM(CS23,EE23)</f>
        <v>22</v>
      </c>
    </row>
    <row r="24" spans="1:137" ht="27.75" customHeight="1">
      <c r="A24" s="162"/>
      <c r="B24" s="7" t="s">
        <v>62</v>
      </c>
      <c r="C24" s="23">
        <v>5</v>
      </c>
      <c r="D24" s="8"/>
      <c r="E24" s="8"/>
      <c r="F24" s="8"/>
      <c r="G24" s="8"/>
      <c r="H24" s="12">
        <f>IF(C24=0,0,IF(C24&gt;5,1,12-C24*2))+IF(D24=0,0,IF(D24&gt;5,1,12-D24*2))+IF(E24=0,0,IF(E24&gt;5,1,12-E24*2))+IF(F24=0,0,IF(F24&gt;5,1,12-F24*2))+IF(G24=0,0,IF(G24&gt;5,1,12-G24*2))</f>
        <v>2</v>
      </c>
      <c r="I24" s="8">
        <v>28</v>
      </c>
      <c r="J24" s="8"/>
      <c r="K24" s="22">
        <f>IF(I24=0,0,IF(I24&gt;10,1,11-I24*1))+IF(J24=0,0,IF(J24&gt;10,1,11-J24*1))</f>
        <v>1</v>
      </c>
      <c r="L24" s="18"/>
      <c r="M24" s="8"/>
      <c r="N24" s="8"/>
      <c r="O24" s="8"/>
      <c r="P24" s="8"/>
      <c r="Q24" s="12">
        <f>IF(L24=0,0,IF(L24&gt;5,1,12-L24*2))+IF(M24=0,0,IF(M24&gt;5,1,12-M24*2))+IF(N24=0,0,IF(N24&gt;5,1,12-N24*2))+IF(O24=0,0,IF(O24&gt;5,1,12-O24*2))+IF(P24=0,0,IF(P24&gt;5,1,12-P24*2))</f>
        <v>0</v>
      </c>
      <c r="R24" s="8"/>
      <c r="S24" s="8"/>
      <c r="T24" s="22">
        <f>IF(R24=0,0,IF(R24&gt;10,1,11-R24*1))+IF(S24=0,0,IF(S24&gt;10,1,11-S24*1))</f>
        <v>0</v>
      </c>
      <c r="U24" s="18"/>
      <c r="V24" s="8"/>
      <c r="W24" s="8"/>
      <c r="X24" s="12">
        <f>IF(U24=0,0,IF(U24&gt;5,1,6-U24*1))+IF(V24=0,0,IF(V24&gt;5,1,6-V24*1))+IF(W24=0,0,IF(W24&gt;5,1,6-W24*1))</f>
        <v>0</v>
      </c>
      <c r="Y24" s="24"/>
      <c r="Z24" s="24"/>
      <c r="AA24" s="8"/>
      <c r="AB24" s="12">
        <f>IF(Y24=0,0,IF(Y24&gt;5,1,6-Y24*1))+IF(Z24=0,0,IF(Z24&gt;5,1,6-Z24*1))+IF(AA24=0,0,IF(AA24&gt;5,1,6-AA24*1))</f>
        <v>0</v>
      </c>
      <c r="AC24" s="8"/>
      <c r="AD24" s="8"/>
      <c r="AE24" s="25">
        <f>IF(AC24=0,0,IF(AC24&gt;10,1,22-AC24*2))+IF(AD24=0,0,IF(AD24&gt;10,1,22-AD24*2))</f>
        <v>0</v>
      </c>
      <c r="AF24" s="18"/>
      <c r="AG24" s="8"/>
      <c r="AH24" s="8"/>
      <c r="AI24" s="12">
        <f>IF(AF24=0,0,IF(AF24&gt;5,1,12-AF24*2))+IF(AG24=0,0,IF(AG24&gt;5,1,12-AG24*2))+IF(AH24=0,0,IF(AH24&gt;5,1,12-AH24*2))</f>
        <v>0</v>
      </c>
      <c r="AJ24" s="24"/>
      <c r="AK24" s="24"/>
      <c r="AL24" s="8"/>
      <c r="AM24" s="12">
        <f>IF(AJ24=0,0,IF(AJ24&gt;5,1,12-AJ24*2))+IF(AK24=0,0,IF(AK24&gt;5,1,12-AK24*2))+IF(AL24=0,0,IF(AL24&gt;5,1,12-AL24*2))</f>
        <v>0</v>
      </c>
      <c r="AN24" s="8"/>
      <c r="AO24" s="8"/>
      <c r="AP24" s="22">
        <f>IF(AN24=0,0,IF(AN24&gt;10,1,22-AN24*2))+IF(AO24=0,0,IF(AO24&gt;10,1,22-AO24*2))</f>
        <v>0</v>
      </c>
      <c r="AQ24" s="18"/>
      <c r="AR24" s="8"/>
      <c r="AS24" s="12">
        <f>IF(AQ24=0,0,IF(AQ24&gt;5,1,6-AQ24*1))+IF(AR24=0,0,IF(AR24&gt;5,1,6-AR24*1))</f>
        <v>0</v>
      </c>
      <c r="AT24" s="8"/>
      <c r="AU24" s="8"/>
      <c r="AV24" s="12">
        <f>IF(AT24=0,0,IF(AT24&gt;5,1,6-AT24*1))+IF(AU24=0,0,IF(AU24&gt;5,1,6-AU24*1))</f>
        <v>0</v>
      </c>
      <c r="AW24" s="8"/>
      <c r="AX24" s="22">
        <f>IF(AW24=0,0,IF(AW24&gt;10,1,22-AW24*2))</f>
        <v>0</v>
      </c>
      <c r="AY24" s="18"/>
      <c r="AZ24" s="8"/>
      <c r="BA24" s="12">
        <f>IF(AY24=0,0,IF(AY24&gt;5,1,12-AY24*2))+IF(AZ24=0,0,IF(AZ24&gt;5,1,12-AZ24*2))</f>
        <v>0</v>
      </c>
      <c r="BB24" s="8"/>
      <c r="BC24" s="8"/>
      <c r="BD24" s="12">
        <f>IF(BB24=0,0,IF(BB24&gt;5,1,12-BB24*2))+IF(BC24=0,0,IF(BC24&gt;5,1,12-BC24*2))</f>
        <v>0</v>
      </c>
      <c r="BE24" s="8"/>
      <c r="BF24" s="22">
        <f>IF(BE24=0,0,IF(BE24&gt;10,1,22-BE24*2))</f>
        <v>0</v>
      </c>
      <c r="BG24" s="18"/>
      <c r="BH24" s="12">
        <f>IF(BG24=0,0,IF(BG24&gt;10,1,IF(BG23="A1",33-BG24*3,22-BG24*2)))</f>
        <v>0</v>
      </c>
      <c r="BI24" s="8"/>
      <c r="BJ24" s="12">
        <f>IF(BI24=0,0,IF(BI24&gt;10,1,IF(BI23="A1",33-BI24*3,22-BI24*2)))</f>
        <v>0</v>
      </c>
      <c r="BK24" s="8"/>
      <c r="BL24" s="12">
        <f>IF(BK24=0,0,IF(BK24&gt;10,1,IF(BK23="A1",33-BK24*3,22-BK24*2)))</f>
        <v>0</v>
      </c>
      <c r="BM24" s="8"/>
      <c r="BN24" s="22">
        <f>IF(BM24=0,0,IF(BM24&gt;10,1,IF(BM23="A1",33-BM24*3,22-BM24*2)))</f>
        <v>0</v>
      </c>
      <c r="BO24" s="16">
        <f>SUM(H24,K24,Q24,T24,X24,AB24,AE24,AI24,AM24,AP24,AS24,AV24,AX24,BA24,BD24,BF24,BH24,BJ24,BL24,BN24)</f>
        <v>3</v>
      </c>
      <c r="BP24" s="155"/>
      <c r="BQ24" s="157"/>
      <c r="BR24" s="17" t="s">
        <v>62</v>
      </c>
      <c r="BS24" s="18"/>
      <c r="BT24" s="8"/>
      <c r="BU24" s="12">
        <f>IF(BS24=0,0,IF(BS24&gt;5,BS24,6-BS24*1))+IF(BT24=0,0,IF(BT24&gt;5,BT24,6-BT24*1))</f>
        <v>0</v>
      </c>
      <c r="BV24" s="12"/>
      <c r="BW24" s="12"/>
      <c r="BX24" s="12">
        <f>IF(BV24=0,0,IF(BV24&gt;5,BV24,6-BV24*1))+IF(BW24=0,0,IF(BW24&gt;5,BW24,6-BW24*1))</f>
        <v>0</v>
      </c>
      <c r="BY24" s="8"/>
      <c r="BZ24" s="8"/>
      <c r="CA24" s="22">
        <f>IF(BY24=0,0,IF(BY24&gt;10,BY24,11-BY24*1))+IF(BZ24=0,0,IF(BZ24&gt;10,BZ24,11-BZ24*1))</f>
        <v>0</v>
      </c>
      <c r="CB24" s="27"/>
      <c r="CC24" s="28"/>
      <c r="CD24" s="28">
        <v>1</v>
      </c>
      <c r="CE24" s="8">
        <f>SUM(CB24*5+CC24*3+CD24*1)</f>
        <v>1</v>
      </c>
      <c r="CF24" s="8"/>
      <c r="CG24" s="28"/>
      <c r="CH24" s="8"/>
      <c r="CI24" s="8">
        <f>SUM(CF24*5+CG24*3+CH24*1)</f>
        <v>0</v>
      </c>
      <c r="CJ24" s="8"/>
      <c r="CK24" s="8"/>
      <c r="CL24" s="28"/>
      <c r="CM24" s="28"/>
      <c r="CN24" s="8"/>
      <c r="CO24" s="9"/>
      <c r="CP24" s="10">
        <f>SUM(CJ24*15+CK24*13+CL24*11+CM24*9+CN24*7+CO24*5)</f>
        <v>0</v>
      </c>
      <c r="CQ24" s="16">
        <f>SUM(BU24,BX24,CA24+CE24,CI24,CP24)</f>
        <v>1</v>
      </c>
      <c r="CR24" s="129"/>
      <c r="CS24" s="109"/>
      <c r="CT24" s="157"/>
      <c r="CU24" s="17" t="s">
        <v>62</v>
      </c>
      <c r="CV24" s="21"/>
      <c r="CW24" s="12">
        <f>IF(CV24=0,0,IF(CV24&gt;10,1,44-CV24*4))</f>
        <v>0</v>
      </c>
      <c r="CX24" s="12"/>
      <c r="CY24" s="22">
        <f>IF(CX24=0,0,IF(CX24=6,1,IF(CX24&gt;6,CX24,12-CX24*2)))</f>
        <v>0</v>
      </c>
      <c r="CZ24" s="21"/>
      <c r="DA24" s="12"/>
      <c r="DB24" s="12"/>
      <c r="DC24" s="12"/>
      <c r="DD24" s="12"/>
      <c r="DE24" s="12"/>
      <c r="DF24" s="12">
        <f>IF(CZ24=0,0,IF(CZ24&gt;5,CZ24,6-CZ24*1))+IF(DA24=0,0,IF(DA24&gt;5,DA24,12-DA24*2))+IF(DB24=0,0,IF(DB24&gt;5,DB24,18-DB24*3))+IF(DC24=0,0,IF(DC24&gt;5,DC24,18-DC24*3))+IF(DD24=0,0,IF(DD24&gt;5,DD24,24-DD24*4))+IF(DE24=0,0,IF(DE24&gt;5,DE24,30-DE24*5))</f>
        <v>0</v>
      </c>
      <c r="DG24" s="12"/>
      <c r="DH24" s="12"/>
      <c r="DI24" s="12"/>
      <c r="DJ24" s="12"/>
      <c r="DK24" s="12"/>
      <c r="DL24" s="12"/>
      <c r="DM24" s="12">
        <f>IF(DG24=0,0,IF(DG24&gt;5,DG24,6-DG24*1))+IF(DH24=0,0,IF(DH24&gt;5,DH24,12-DH24*2))+IF(DI24=0,0,IF(DI24&gt;5,DI24,18-DI24*3))+IF(DJ24=0,0,IF(DJ24&gt;5,DJ24,18-DJ24*3))+IF(DK24=0,0,IF(DK24&gt;5,DK24,24-DK24*4))+IF(DL24=0,0,IF(DL24&gt;5,DL24,30-DL24*5))</f>
        <v>0</v>
      </c>
      <c r="DN24" s="12"/>
      <c r="DO24" s="12"/>
      <c r="DP24" s="12"/>
      <c r="DQ24" s="12"/>
      <c r="DR24" s="12"/>
      <c r="DS24" s="12"/>
      <c r="DT24" s="22">
        <f>IF(DN24=0,0,IF(DN24&gt;10,DN24,11-DN24*1))+IF(DO24=0,0,IF(DO24&gt;10,DO24,22-DO24*2))+IF(DP24=0,0,IF(DP24&gt;10,DP24,33-DP24*3))+IF(DQ24=0,0,IF(DQ24&gt;8,DQ24,28-DQ24*3))+IF(DR24=0,0,IF(DR24&gt;8,DR24,28-DR24*3))+IF(DS24=0,0,IF(DS24&gt;6,DS24,35-DS24*5))</f>
        <v>0</v>
      </c>
      <c r="DU24" s="18"/>
      <c r="DV24" s="8"/>
      <c r="DW24" s="8"/>
      <c r="DX24" s="8"/>
      <c r="DY24" s="8"/>
      <c r="DZ24" s="8"/>
      <c r="EA24" s="8"/>
      <c r="EB24" s="9"/>
      <c r="EC24" s="18">
        <f t="shared" si="0"/>
        <v>0</v>
      </c>
      <c r="ED24" s="129"/>
      <c r="EE24" s="109"/>
      <c r="EF24" s="157"/>
      <c r="EG24" s="359"/>
    </row>
    <row r="25" spans="1:137" ht="27.75" customHeight="1">
      <c r="A25" s="162" t="s">
        <v>67</v>
      </c>
      <c r="B25" s="7" t="s">
        <v>60</v>
      </c>
      <c r="C25" s="150"/>
      <c r="D25" s="154"/>
      <c r="E25" s="154"/>
      <c r="F25" s="154"/>
      <c r="G25" s="154"/>
      <c r="H25" s="8">
        <f>SUM(C25*2)</f>
        <v>0</v>
      </c>
      <c r="I25" s="154"/>
      <c r="J25" s="154"/>
      <c r="K25" s="9">
        <f>SUM(I25*2)</f>
        <v>0</v>
      </c>
      <c r="L25" s="153"/>
      <c r="M25" s="154"/>
      <c r="N25" s="154"/>
      <c r="O25" s="154"/>
      <c r="P25" s="154"/>
      <c r="Q25" s="8">
        <f>SUM(L25*2)</f>
        <v>0</v>
      </c>
      <c r="R25" s="154"/>
      <c r="S25" s="154"/>
      <c r="T25" s="9">
        <f>SUM(R25*2)</f>
        <v>0</v>
      </c>
      <c r="U25" s="153"/>
      <c r="V25" s="154"/>
      <c r="W25" s="154"/>
      <c r="X25" s="8">
        <f>SUM(U25*5)</f>
        <v>0</v>
      </c>
      <c r="Y25" s="154"/>
      <c r="Z25" s="154"/>
      <c r="AA25" s="154"/>
      <c r="AB25" s="8">
        <f>SUM(Y25*5)</f>
        <v>0</v>
      </c>
      <c r="AC25" s="154"/>
      <c r="AD25" s="154"/>
      <c r="AE25" s="10">
        <f>SUM(AC25*5)</f>
        <v>0</v>
      </c>
      <c r="AF25" s="153"/>
      <c r="AG25" s="154"/>
      <c r="AH25" s="154"/>
      <c r="AI25" s="8">
        <f>SUM(AF25*7)</f>
        <v>0</v>
      </c>
      <c r="AJ25" s="154"/>
      <c r="AK25" s="154"/>
      <c r="AL25" s="154"/>
      <c r="AM25" s="8">
        <f>SUM(AJ25*7)</f>
        <v>0</v>
      </c>
      <c r="AN25" s="154"/>
      <c r="AO25" s="154"/>
      <c r="AP25" s="9">
        <f>SUM(AN25*7)</f>
        <v>0</v>
      </c>
      <c r="AQ25" s="153"/>
      <c r="AR25" s="154"/>
      <c r="AS25" s="8">
        <f>SUM(AQ25*10)</f>
        <v>0</v>
      </c>
      <c r="AT25" s="154"/>
      <c r="AU25" s="154"/>
      <c r="AV25" s="8">
        <f>SUM(AT25*10)</f>
        <v>0</v>
      </c>
      <c r="AW25" s="8"/>
      <c r="AX25" s="9">
        <f>SUM(AW25*10)</f>
        <v>0</v>
      </c>
      <c r="AY25" s="153"/>
      <c r="AZ25" s="154"/>
      <c r="BA25" s="8">
        <f>SUM(AY25*10)</f>
        <v>0</v>
      </c>
      <c r="BB25" s="154"/>
      <c r="BC25" s="154"/>
      <c r="BD25" s="8">
        <f>SUM(BB25*10)</f>
        <v>0</v>
      </c>
      <c r="BE25" s="8"/>
      <c r="BF25" s="9">
        <f>SUM(BE25*10)</f>
        <v>0</v>
      </c>
      <c r="BG25" s="11"/>
      <c r="BH25" s="12">
        <f>IF(BG25="A1",30,IF(BG25="A2",25,""))</f>
      </c>
      <c r="BI25" s="13">
        <f>IF(BG25="","",BG25)</f>
      </c>
      <c r="BJ25" s="14"/>
      <c r="BK25" s="13">
        <f>IF(BI25="","",BI25)</f>
      </c>
      <c r="BL25" s="14"/>
      <c r="BM25" s="13">
        <f>IF(BK25="","",BK25)</f>
      </c>
      <c r="BN25" s="15"/>
      <c r="BO25" s="16">
        <f>SUM(H25,K25,Q25,T25,X25,AB25,AE25,AI25,AM25,AP25,AS25,AV25,AX25,BA25,BD25,BF25,BH25)</f>
        <v>0</v>
      </c>
      <c r="BP25" s="155">
        <f>SUM(BO25,BO26)</f>
        <v>0</v>
      </c>
      <c r="BQ25" s="111" t="str">
        <f ca="1">IF(CELL("contenuto",$A25)="","",CELL("contenuto",$A25))</f>
        <v>AIACE 2000</v>
      </c>
      <c r="BR25" s="17" t="s">
        <v>61</v>
      </c>
      <c r="BS25" s="18"/>
      <c r="BT25" s="8"/>
      <c r="BU25" s="8">
        <f>SUM(BS25:BT25)</f>
        <v>0</v>
      </c>
      <c r="BV25" s="8"/>
      <c r="BW25" s="8"/>
      <c r="BX25" s="8">
        <f>SUM(BV25:BW25)</f>
        <v>0</v>
      </c>
      <c r="BY25" s="8"/>
      <c r="BZ25" s="8"/>
      <c r="CA25" s="9">
        <f>SUM(BY25*3)+(BZ25*3)</f>
        <v>0</v>
      </c>
      <c r="CB25" s="27"/>
      <c r="CC25" s="14"/>
      <c r="CD25" s="28"/>
      <c r="CE25" s="8">
        <f>SUM(CB25*2+CD25*2)</f>
        <v>0</v>
      </c>
      <c r="CF25" s="8"/>
      <c r="CG25" s="14"/>
      <c r="CH25" s="8"/>
      <c r="CI25" s="8">
        <f>SUM(CF25*2+CH25*2)</f>
        <v>0</v>
      </c>
      <c r="CJ25" s="149"/>
      <c r="CK25" s="150"/>
      <c r="CL25" s="151"/>
      <c r="CM25" s="152"/>
      <c r="CN25" s="149"/>
      <c r="CO25" s="150"/>
      <c r="CP25" s="10">
        <f>SUM(CJ25*2.5+CN25*2.5)</f>
        <v>0</v>
      </c>
      <c r="CQ25" s="16">
        <f>SUM(BU25,BX25,CA25,CE25,CI25,CP25)</f>
        <v>0</v>
      </c>
      <c r="CR25" s="129">
        <f>SUM(CQ25,CQ26)</f>
        <v>0</v>
      </c>
      <c r="CS25" s="109">
        <f>SUM(BP25,CR25)</f>
        <v>0</v>
      </c>
      <c r="CT25" s="111" t="str">
        <f ca="1">IF(CELL("contenuto",$A25)="","",CELL("contenuto",$A25))</f>
        <v>AIACE 2000</v>
      </c>
      <c r="CU25" s="17" t="s">
        <v>61</v>
      </c>
      <c r="CV25" s="21"/>
      <c r="CW25" s="12">
        <f>SUM(CV25*25)</f>
        <v>0</v>
      </c>
      <c r="CX25" s="12"/>
      <c r="CY25" s="22">
        <f>SUM(CX25*6)</f>
        <v>0</v>
      </c>
      <c r="CZ25" s="21"/>
      <c r="DA25" s="12"/>
      <c r="DB25" s="12"/>
      <c r="DC25" s="12"/>
      <c r="DD25" s="12"/>
      <c r="DE25" s="12"/>
      <c r="DF25" s="12">
        <f>SUM(CZ25*3+DA25*6+DB25*10+DC25*15+DD25*20+DE25*25)</f>
        <v>0</v>
      </c>
      <c r="DG25" s="12"/>
      <c r="DH25" s="12"/>
      <c r="DI25" s="12"/>
      <c r="DJ25" s="12"/>
      <c r="DK25" s="12"/>
      <c r="DL25" s="12"/>
      <c r="DM25" s="12">
        <f>SUM(DG25*3+DH25*6+DI25*10+DJ25*15+DK25*20+DL25*25)</f>
        <v>0</v>
      </c>
      <c r="DN25" s="12"/>
      <c r="DO25" s="12"/>
      <c r="DP25" s="12"/>
      <c r="DQ25" s="12"/>
      <c r="DR25" s="12"/>
      <c r="DS25" s="12"/>
      <c r="DT25" s="22">
        <f>SUM(DN25*5+DO25*9+DP25*13+DQ25*20+DR25*20+DS25*25)</f>
        <v>0</v>
      </c>
      <c r="DU25" s="18"/>
      <c r="DV25" s="8"/>
      <c r="DW25" s="8"/>
      <c r="DX25" s="8"/>
      <c r="DY25" s="8"/>
      <c r="DZ25" s="8"/>
      <c r="EA25" s="8"/>
      <c r="EB25" s="9"/>
      <c r="EC25" s="18">
        <f t="shared" si="0"/>
        <v>0</v>
      </c>
      <c r="ED25" s="129">
        <f>SUM(EC25,EC26)</f>
        <v>0</v>
      </c>
      <c r="EE25" s="109">
        <f>SUM(ED25)</f>
        <v>0</v>
      </c>
      <c r="EF25" s="111" t="str">
        <f ca="1">IF(CELL("contenuto",$A25)="","",CELL("contenuto",$A25))</f>
        <v>AIACE 2000</v>
      </c>
      <c r="EG25" s="359">
        <f>SUM(CS25,EE25)</f>
        <v>0</v>
      </c>
    </row>
    <row r="26" spans="1:137" ht="27.75" customHeight="1">
      <c r="A26" s="162"/>
      <c r="B26" s="7" t="s">
        <v>62</v>
      </c>
      <c r="C26" s="23"/>
      <c r="D26" s="8"/>
      <c r="E26" s="8"/>
      <c r="F26" s="8"/>
      <c r="G26" s="8"/>
      <c r="H26" s="12">
        <f>IF(C26=0,0,IF(C26&gt;5,1,12-C26*2))+IF(D26=0,0,IF(D26&gt;5,1,12-D26*2))+IF(E26=0,0,IF(E26&gt;5,1,12-E26*2))+IF(F26=0,0,IF(F26&gt;5,1,12-F26*2))+IF(G26=0,0,IF(G26&gt;5,1,12-G26*2))</f>
        <v>0</v>
      </c>
      <c r="I26" s="8"/>
      <c r="J26" s="8"/>
      <c r="K26" s="22">
        <f>IF(I26=0,0,IF(I26&gt;10,1,11-I26*1))+IF(J26=0,0,IF(J26&gt;10,1,11-J26*1))</f>
        <v>0</v>
      </c>
      <c r="L26" s="18"/>
      <c r="M26" s="8"/>
      <c r="N26" s="8"/>
      <c r="O26" s="8"/>
      <c r="P26" s="8"/>
      <c r="Q26" s="12">
        <f>IF(L26=0,0,IF(L26&gt;5,1,12-L26*2))+IF(M26=0,0,IF(M26&gt;5,1,12-M26*2))+IF(N26=0,0,IF(N26&gt;5,1,12-N26*2))+IF(O26=0,0,IF(O26&gt;5,1,12-O26*2))+IF(P26=0,0,IF(P26&gt;5,1,12-P26*2))</f>
        <v>0</v>
      </c>
      <c r="R26" s="8"/>
      <c r="S26" s="8"/>
      <c r="T26" s="22">
        <f>IF(R26=0,0,IF(R26&gt;10,1,11-R26*1))+IF(S26=0,0,IF(S26&gt;10,1,11-S26*1))</f>
        <v>0</v>
      </c>
      <c r="U26" s="18"/>
      <c r="V26" s="8"/>
      <c r="W26" s="8"/>
      <c r="X26" s="12">
        <f>IF(U26=0,0,IF(U26&gt;5,1,6-U26*1))+IF(V26=0,0,IF(V26&gt;5,1,6-V26*1))+IF(W26=0,0,IF(W26&gt;5,1,6-W26*1))</f>
        <v>0</v>
      </c>
      <c r="Y26" s="24"/>
      <c r="Z26" s="24"/>
      <c r="AA26" s="8"/>
      <c r="AB26" s="12">
        <f>IF(Y26=0,0,IF(Y26&gt;5,1,6-Y26*1))+IF(Z26=0,0,IF(Z26&gt;5,1,6-Z26*1))+IF(AA26=0,0,IF(AA26&gt;5,1,6-AA26*1))</f>
        <v>0</v>
      </c>
      <c r="AC26" s="8"/>
      <c r="AD26" s="8"/>
      <c r="AE26" s="25">
        <f>IF(AC26=0,0,IF(AC26&gt;10,1,22-AC26*2))+IF(AD26=0,0,IF(AD26&gt;10,1,22-AD26*2))</f>
        <v>0</v>
      </c>
      <c r="AF26" s="18"/>
      <c r="AG26" s="8"/>
      <c r="AH26" s="8"/>
      <c r="AI26" s="12">
        <f>IF(AF26=0,0,IF(AF26&gt;5,1,12-AF26*2))+IF(AG26=0,0,IF(AG26&gt;5,1,12-AG26*2))+IF(AH26=0,0,IF(AH26&gt;5,1,12-AH26*2))</f>
        <v>0</v>
      </c>
      <c r="AJ26" s="24"/>
      <c r="AK26" s="24"/>
      <c r="AL26" s="8"/>
      <c r="AM26" s="12">
        <f>IF(AJ26=0,0,IF(AJ26&gt;5,1,12-AJ26*2))+IF(AK26=0,0,IF(AK26&gt;5,1,12-AK26*2))+IF(AL26=0,0,IF(AL26&gt;5,1,12-AL26*2))</f>
        <v>0</v>
      </c>
      <c r="AN26" s="8"/>
      <c r="AO26" s="8"/>
      <c r="AP26" s="22">
        <f>IF(AN26=0,0,IF(AN26&gt;10,1,22-AN26*2))+IF(AO26=0,0,IF(AO26&gt;10,1,22-AO26*2))</f>
        <v>0</v>
      </c>
      <c r="AQ26" s="18"/>
      <c r="AR26" s="8"/>
      <c r="AS26" s="12">
        <f>IF(AQ26=0,0,IF(AQ26&gt;5,1,6-AQ26*1))+IF(AR26=0,0,IF(AR26&gt;5,1,6-AR26*1))</f>
        <v>0</v>
      </c>
      <c r="AT26" s="8"/>
      <c r="AU26" s="8"/>
      <c r="AV26" s="12">
        <f>IF(AT26=0,0,IF(AT26&gt;5,1,6-AT26*1))+IF(AU26=0,0,IF(AU26&gt;5,1,6-AU26*1))</f>
        <v>0</v>
      </c>
      <c r="AW26" s="8"/>
      <c r="AX26" s="22">
        <f>IF(AW26=0,0,IF(AW26&gt;10,1,22-AW26*2))</f>
        <v>0</v>
      </c>
      <c r="AY26" s="18"/>
      <c r="AZ26" s="8"/>
      <c r="BA26" s="12">
        <f>IF(AY26=0,0,IF(AY26&gt;5,1,12-AY26*2))+IF(AZ26=0,0,IF(AZ26&gt;5,1,12-AZ26*2))</f>
        <v>0</v>
      </c>
      <c r="BB26" s="8"/>
      <c r="BC26" s="8"/>
      <c r="BD26" s="12">
        <f>IF(BB26=0,0,IF(BB26&gt;5,1,12-BB26*2))+IF(BC26=0,0,IF(BC26&gt;5,1,12-BC26*2))</f>
        <v>0</v>
      </c>
      <c r="BE26" s="8"/>
      <c r="BF26" s="22">
        <f>IF(BE26=0,0,IF(BE26&gt;10,1,22-BE26*2))</f>
        <v>0</v>
      </c>
      <c r="BG26" s="18"/>
      <c r="BH26" s="12">
        <f>IF(BG26=0,0,IF(BG26&gt;10,1,IF(BG25="A1",33-BG26*3,22-BG26*2)))</f>
        <v>0</v>
      </c>
      <c r="BI26" s="8"/>
      <c r="BJ26" s="12">
        <f>IF(BI26=0,0,IF(BI26&gt;10,1,IF(BI25="A1",33-BI26*3,22-BI26*2)))</f>
        <v>0</v>
      </c>
      <c r="BK26" s="8"/>
      <c r="BL26" s="12">
        <f>IF(BK26=0,0,IF(BK26&gt;10,1,IF(BK25="A1",33-BK26*3,22-BK26*2)))</f>
        <v>0</v>
      </c>
      <c r="BM26" s="8"/>
      <c r="BN26" s="22">
        <f>IF(BM26=0,0,IF(BM26&gt;10,1,IF(BM25="A1",33-BM26*3,22-BM26*2)))</f>
        <v>0</v>
      </c>
      <c r="BO26" s="16">
        <f>SUM(H26,K26,Q26,T26,X26,AB26,AE26,AI26,AM26,AP26,AS26,AV26,AX26,BA26,BD26,BF26,BH26,BJ26,BL26,BN26)</f>
        <v>0</v>
      </c>
      <c r="BP26" s="155"/>
      <c r="BQ26" s="157"/>
      <c r="BR26" s="17" t="s">
        <v>62</v>
      </c>
      <c r="BS26" s="18"/>
      <c r="BT26" s="8"/>
      <c r="BU26" s="12">
        <f>IF(BS26=0,0,IF(BS26&gt;5,BS26,6-BS26*1))+IF(BT26=0,0,IF(BT26&gt;5,BT26,6-BT26*1))</f>
        <v>0</v>
      </c>
      <c r="BV26" s="12"/>
      <c r="BW26" s="12"/>
      <c r="BX26" s="12">
        <f>IF(BV26=0,0,IF(BV26&gt;5,BV26,6-BV26*1))+IF(BW26=0,0,IF(BW26&gt;5,BW26,6-BW26*1))</f>
        <v>0</v>
      </c>
      <c r="BY26" s="8"/>
      <c r="BZ26" s="8"/>
      <c r="CA26" s="22">
        <f>IF(BY26=0,0,IF(BY26&gt;10,BY26,11-BY26*1))+IF(BZ26=0,0,IF(BZ26&gt;10,BZ26,11-BZ26*1))</f>
        <v>0</v>
      </c>
      <c r="CB26" s="27"/>
      <c r="CC26" s="28"/>
      <c r="CD26" s="28"/>
      <c r="CE26" s="8">
        <f>SUM(CB26*5+CC26*3+CD26*1)</f>
        <v>0</v>
      </c>
      <c r="CF26" s="8"/>
      <c r="CG26" s="28"/>
      <c r="CH26" s="8"/>
      <c r="CI26" s="8">
        <f>SUM(CF26*5+CG26*3+CH26*1)</f>
        <v>0</v>
      </c>
      <c r="CJ26" s="8"/>
      <c r="CK26" s="8"/>
      <c r="CL26" s="28"/>
      <c r="CM26" s="28"/>
      <c r="CN26" s="8"/>
      <c r="CO26" s="9"/>
      <c r="CP26" s="10">
        <f>SUM(CJ26*15+CK26*13+CL26*11+CM26*9+CN26*7+CO26*5)</f>
        <v>0</v>
      </c>
      <c r="CQ26" s="16">
        <f>SUM(BU26,BX26,CA26+CE26,CI26,CP26)</f>
        <v>0</v>
      </c>
      <c r="CR26" s="129"/>
      <c r="CS26" s="109"/>
      <c r="CT26" s="157"/>
      <c r="CU26" s="17" t="s">
        <v>62</v>
      </c>
      <c r="CV26" s="21"/>
      <c r="CW26" s="12">
        <f>IF(CV26=0,0,IF(CV26&gt;10,1,44-CV26*4))</f>
        <v>0</v>
      </c>
      <c r="CX26" s="12"/>
      <c r="CY26" s="22">
        <f>IF(CX26=0,0,IF(CX26=6,1,IF(CX26&gt;6,CX26,12-CX26*2)))</f>
        <v>0</v>
      </c>
      <c r="CZ26" s="21"/>
      <c r="DA26" s="12"/>
      <c r="DB26" s="12"/>
      <c r="DC26" s="12"/>
      <c r="DD26" s="12"/>
      <c r="DE26" s="12"/>
      <c r="DF26" s="12">
        <f>IF(CZ26=0,0,IF(CZ26&gt;5,CZ26,6-CZ26*1))+IF(DA26=0,0,IF(DA26&gt;5,DA26,12-DA26*2))+IF(DB26=0,0,IF(DB26&gt;5,DB26,18-DB26*3))+IF(DC26=0,0,IF(DC26&gt;5,DC26,18-DC26*3))+IF(DD26=0,0,IF(DD26&gt;5,DD26,24-DD26*4))+IF(DE26=0,0,IF(DE26&gt;5,DE26,30-DE26*5))</f>
        <v>0</v>
      </c>
      <c r="DG26" s="12"/>
      <c r="DH26" s="12"/>
      <c r="DI26" s="12"/>
      <c r="DJ26" s="12"/>
      <c r="DK26" s="12"/>
      <c r="DL26" s="12"/>
      <c r="DM26" s="12">
        <f>IF(DG26=0,0,IF(DG26&gt;5,DG26,6-DG26*1))+IF(DH26=0,0,IF(DH26&gt;5,DH26,12-DH26*2))+IF(DI26=0,0,IF(DI26&gt;5,DI26,18-DI26*3))+IF(DJ26=0,0,IF(DJ26&gt;5,DJ26,18-DJ26*3))+IF(DK26=0,0,IF(DK26&gt;5,DK26,24-DK26*4))+IF(DL26=0,0,IF(DL26&gt;5,DL26,30-DL26*5))</f>
        <v>0</v>
      </c>
      <c r="DN26" s="12"/>
      <c r="DO26" s="12"/>
      <c r="DP26" s="12"/>
      <c r="DQ26" s="12"/>
      <c r="DR26" s="12"/>
      <c r="DS26" s="12"/>
      <c r="DT26" s="22">
        <f>IF(DN26=0,0,IF(DN26&gt;10,DN26,11-DN26*1))+IF(DO26=0,0,IF(DO26&gt;10,DO26,22-DO26*2))+IF(DP26=0,0,IF(DP26&gt;10,DP26,33-DP26*3))+IF(DQ26=0,0,IF(DQ26&gt;8,DQ26,28-DQ26*3))+IF(DR26=0,0,IF(DR26&gt;8,DR26,28-DR26*3))+IF(DS26=0,0,IF(DS26&gt;6,DS26,35-DS26*5))</f>
        <v>0</v>
      </c>
      <c r="DU26" s="18"/>
      <c r="DV26" s="8"/>
      <c r="DW26" s="8"/>
      <c r="DX26" s="8"/>
      <c r="DY26" s="8"/>
      <c r="DZ26" s="8"/>
      <c r="EA26" s="8"/>
      <c r="EB26" s="9"/>
      <c r="EC26" s="18">
        <f t="shared" si="0"/>
        <v>0</v>
      </c>
      <c r="ED26" s="129"/>
      <c r="EE26" s="109"/>
      <c r="EF26" s="157"/>
      <c r="EG26" s="359"/>
    </row>
    <row r="27" spans="1:137" ht="27.75" customHeight="1">
      <c r="A27" s="162" t="s">
        <v>141</v>
      </c>
      <c r="B27" s="7" t="s">
        <v>60</v>
      </c>
      <c r="C27" s="150">
        <v>1</v>
      </c>
      <c r="D27" s="154"/>
      <c r="E27" s="154"/>
      <c r="F27" s="154"/>
      <c r="G27" s="154"/>
      <c r="H27" s="8">
        <f>SUM(C27*2)</f>
        <v>2</v>
      </c>
      <c r="I27" s="154"/>
      <c r="J27" s="154"/>
      <c r="K27" s="9">
        <f>SUM(I27*2)</f>
        <v>0</v>
      </c>
      <c r="L27" s="153">
        <v>1</v>
      </c>
      <c r="M27" s="154"/>
      <c r="N27" s="154"/>
      <c r="O27" s="154"/>
      <c r="P27" s="154"/>
      <c r="Q27" s="8">
        <f>SUM(L27*2)</f>
        <v>2</v>
      </c>
      <c r="R27" s="154"/>
      <c r="S27" s="154"/>
      <c r="T27" s="9">
        <f>SUM(R27*2)</f>
        <v>0</v>
      </c>
      <c r="U27" s="153"/>
      <c r="V27" s="154"/>
      <c r="W27" s="154"/>
      <c r="X27" s="8">
        <f>SUM(U27*5)</f>
        <v>0</v>
      </c>
      <c r="Y27" s="154"/>
      <c r="Z27" s="154"/>
      <c r="AA27" s="154"/>
      <c r="AB27" s="8">
        <f>SUM(Y27*5)</f>
        <v>0</v>
      </c>
      <c r="AC27" s="154"/>
      <c r="AD27" s="154"/>
      <c r="AE27" s="10">
        <f>SUM(AC27*5)</f>
        <v>0</v>
      </c>
      <c r="AF27" s="153"/>
      <c r="AG27" s="154"/>
      <c r="AH27" s="154"/>
      <c r="AI27" s="8">
        <f>SUM(AF27*7)</f>
        <v>0</v>
      </c>
      <c r="AJ27" s="154"/>
      <c r="AK27" s="154"/>
      <c r="AL27" s="154"/>
      <c r="AM27" s="8">
        <f>SUM(AJ27*7)</f>
        <v>0</v>
      </c>
      <c r="AN27" s="154"/>
      <c r="AO27" s="154"/>
      <c r="AP27" s="9">
        <f>SUM(AN27*7)</f>
        <v>0</v>
      </c>
      <c r="AQ27" s="153">
        <v>1</v>
      </c>
      <c r="AR27" s="154"/>
      <c r="AS27" s="8">
        <f>SUM(AQ27*10)</f>
        <v>10</v>
      </c>
      <c r="AT27" s="154">
        <v>1</v>
      </c>
      <c r="AU27" s="154"/>
      <c r="AV27" s="8">
        <f>SUM(AT27*10)</f>
        <v>10</v>
      </c>
      <c r="AW27" s="8"/>
      <c r="AX27" s="9">
        <f>SUM(AW27*10)</f>
        <v>0</v>
      </c>
      <c r="AY27" s="153">
        <v>1</v>
      </c>
      <c r="AZ27" s="154"/>
      <c r="BA27" s="8">
        <f>SUM(AY27*10)</f>
        <v>10</v>
      </c>
      <c r="BB27" s="154">
        <v>1</v>
      </c>
      <c r="BC27" s="154"/>
      <c r="BD27" s="8">
        <f>SUM(BB27*10)</f>
        <v>10</v>
      </c>
      <c r="BE27" s="8">
        <v>1</v>
      </c>
      <c r="BF27" s="9">
        <f>SUM(BE27*10)</f>
        <v>10</v>
      </c>
      <c r="BG27" s="11"/>
      <c r="BH27" s="12">
        <f>IF(BG27="A1",30,IF(BG27="A2",25,""))</f>
      </c>
      <c r="BI27" s="13">
        <f>IF(BG27="","",BG27)</f>
      </c>
      <c r="BJ27" s="14"/>
      <c r="BK27" s="13">
        <f>IF(BI27="","",BI27)</f>
      </c>
      <c r="BL27" s="14"/>
      <c r="BM27" s="13">
        <f>IF(BK27="","",BK27)</f>
      </c>
      <c r="BN27" s="15"/>
      <c r="BO27" s="16">
        <f>SUM(H27,K27,Q27,T27,X27,AB27,AE27,AI27,AM27,AP27,AS27,AV27,AX27,BA27,BD27,BF27,BH27)</f>
        <v>54</v>
      </c>
      <c r="BP27" s="155">
        <f>SUM(BO27,BO28)</f>
        <v>69</v>
      </c>
      <c r="BQ27" s="111" t="str">
        <f ca="1">IF(CELL("contenuto",$A27)="","",CELL("contenuto",$A27))</f>
        <v>A.S.D. BLUKIPPE</v>
      </c>
      <c r="BR27" s="17" t="s">
        <v>61</v>
      </c>
      <c r="BS27" s="18">
        <v>6</v>
      </c>
      <c r="BT27" s="8"/>
      <c r="BU27" s="8">
        <f>SUM(BS27:BT27)</f>
        <v>6</v>
      </c>
      <c r="BV27" s="8">
        <v>6</v>
      </c>
      <c r="BW27" s="8"/>
      <c r="BX27" s="8">
        <f>SUM(BV27:BW27)</f>
        <v>6</v>
      </c>
      <c r="BY27" s="8"/>
      <c r="BZ27" s="8"/>
      <c r="CA27" s="9">
        <f>SUM(BY27*3)+(BZ27*3)</f>
        <v>0</v>
      </c>
      <c r="CB27" s="27">
        <v>6</v>
      </c>
      <c r="CC27" s="14"/>
      <c r="CD27" s="28">
        <v>10</v>
      </c>
      <c r="CE27" s="8">
        <f>SUM(CB27*2+CD27*2)</f>
        <v>32</v>
      </c>
      <c r="CF27" s="8">
        <v>4</v>
      </c>
      <c r="CG27" s="14"/>
      <c r="CH27" s="8">
        <v>7</v>
      </c>
      <c r="CI27" s="8">
        <f>SUM(CF27*2+CH27*2)</f>
        <v>22</v>
      </c>
      <c r="CJ27" s="149"/>
      <c r="CK27" s="150"/>
      <c r="CL27" s="151"/>
      <c r="CM27" s="152"/>
      <c r="CN27" s="149"/>
      <c r="CO27" s="150"/>
      <c r="CP27" s="10">
        <f>SUM(CJ27*2.5+CN27*2.5)</f>
        <v>0</v>
      </c>
      <c r="CQ27" s="16">
        <f>SUM(BU27,BX27,CA27,CE27,CI27,CP27)</f>
        <v>66</v>
      </c>
      <c r="CR27" s="129">
        <f>SUM(CQ27,CQ28)</f>
        <v>66</v>
      </c>
      <c r="CS27" s="109">
        <f>SUM(BP27,CR27)</f>
        <v>135</v>
      </c>
      <c r="CT27" s="111" t="str">
        <f ca="1">IF(CELL("contenuto",$A27)="","",CELL("contenuto",$A27))</f>
        <v>A.S.D. BLUKIPPE</v>
      </c>
      <c r="CU27" s="17" t="s">
        <v>61</v>
      </c>
      <c r="CV27" s="21"/>
      <c r="CW27" s="12">
        <f>SUM(CV27*25)</f>
        <v>0</v>
      </c>
      <c r="CX27" s="12"/>
      <c r="CY27" s="22">
        <f>SUM(CX27*6)</f>
        <v>0</v>
      </c>
      <c r="CZ27" s="21"/>
      <c r="DA27" s="12"/>
      <c r="DB27" s="12"/>
      <c r="DC27" s="12"/>
      <c r="DD27" s="12">
        <v>2</v>
      </c>
      <c r="DE27" s="12"/>
      <c r="DF27" s="12">
        <f>SUM(CZ27*3+DA27*6+DB27*10+DC27*15+DD27*20+DE27*25)</f>
        <v>40</v>
      </c>
      <c r="DG27" s="12"/>
      <c r="DH27" s="12"/>
      <c r="DI27" s="12"/>
      <c r="DJ27" s="12"/>
      <c r="DK27" s="12">
        <v>1</v>
      </c>
      <c r="DL27" s="12"/>
      <c r="DM27" s="12">
        <f>SUM(DG27*3+DH27*6+DI27*10+DJ27*15+DK27*20+DL27*25)</f>
        <v>20</v>
      </c>
      <c r="DN27" s="12"/>
      <c r="DO27" s="12"/>
      <c r="DP27" s="12"/>
      <c r="DQ27" s="12"/>
      <c r="DR27" s="12"/>
      <c r="DS27" s="12"/>
      <c r="DT27" s="22">
        <f>SUM(DN27*5+DO27*9+DP27*13+DQ27*20+DR27*20+DS27*25)</f>
        <v>0</v>
      </c>
      <c r="DU27" s="18"/>
      <c r="DV27" s="8"/>
      <c r="DW27" s="8"/>
      <c r="DX27" s="8"/>
      <c r="DY27" s="8"/>
      <c r="DZ27" s="8"/>
      <c r="EA27" s="8"/>
      <c r="EB27" s="9"/>
      <c r="EC27" s="18">
        <f t="shared" si="0"/>
        <v>60</v>
      </c>
      <c r="ED27" s="129">
        <f>SUM(EC27,EC28)</f>
        <v>96</v>
      </c>
      <c r="EE27" s="109">
        <f>SUM(ED27)</f>
        <v>96</v>
      </c>
      <c r="EF27" s="111" t="str">
        <f ca="1">IF(CELL("contenuto",$A27)="","",CELL("contenuto",$A27))</f>
        <v>A.S.D. BLUKIPPE</v>
      </c>
      <c r="EG27" s="359">
        <f>SUM(CS27,EE27)</f>
        <v>231</v>
      </c>
    </row>
    <row r="28" spans="1:137" ht="27.75" customHeight="1">
      <c r="A28" s="162"/>
      <c r="B28" s="7" t="s">
        <v>62</v>
      </c>
      <c r="C28" s="23">
        <v>10</v>
      </c>
      <c r="D28" s="8"/>
      <c r="E28" s="8"/>
      <c r="F28" s="8"/>
      <c r="G28" s="8"/>
      <c r="H28" s="12">
        <f>IF(C28=0,0,IF(C28&gt;5,1,12-C28*2))+IF(D28=0,0,IF(D28&gt;5,1,12-D28*2))+IF(E28=0,0,IF(E28&gt;5,1,12-E28*2))+IF(F28=0,0,IF(F28&gt;5,1,12-F28*2))+IF(G28=0,0,IF(G28&gt;5,1,12-G28*2))</f>
        <v>1</v>
      </c>
      <c r="I28" s="8"/>
      <c r="J28" s="8"/>
      <c r="K28" s="22">
        <f>IF(I28=0,0,IF(I28&gt;10,1,11-I28*1))+IF(J28=0,0,IF(J28&gt;10,1,11-J28*1))</f>
        <v>0</v>
      </c>
      <c r="L28" s="18">
        <v>12</v>
      </c>
      <c r="M28" s="8"/>
      <c r="N28" s="8"/>
      <c r="O28" s="8"/>
      <c r="P28" s="8"/>
      <c r="Q28" s="12">
        <f>IF(L28=0,0,IF(L28&gt;5,1,12-L28*2))+IF(M28=0,0,IF(M28&gt;5,1,12-M28*2))+IF(N28=0,0,IF(N28&gt;5,1,12-N28*2))+IF(O28=0,0,IF(O28&gt;5,1,12-O28*2))+IF(P28=0,0,IF(P28&gt;5,1,12-P28*2))</f>
        <v>1</v>
      </c>
      <c r="R28" s="8"/>
      <c r="S28" s="8"/>
      <c r="T28" s="22">
        <f>IF(R28=0,0,IF(R28&gt;10,1,11-R28*1))+IF(S28=0,0,IF(S28&gt;10,1,11-S28*1))</f>
        <v>0</v>
      </c>
      <c r="U28" s="18"/>
      <c r="V28" s="8"/>
      <c r="W28" s="8"/>
      <c r="X28" s="12">
        <f>IF(U28=0,0,IF(U28&gt;5,1,6-U28*1))+IF(V28=0,0,IF(V28&gt;5,1,6-V28*1))+IF(W28=0,0,IF(W28&gt;5,1,6-W28*1))</f>
        <v>0</v>
      </c>
      <c r="Y28" s="8"/>
      <c r="Z28" s="8"/>
      <c r="AA28" s="8"/>
      <c r="AB28" s="12">
        <f>IF(Y28=0,0,IF(Y28&gt;5,1,6-Y28*1))+IF(Z28=0,0,IF(Z28&gt;5,1,6-Z28*1))+IF(AA28=0,0,IF(AA28&gt;5,1,6-AA28*1))</f>
        <v>0</v>
      </c>
      <c r="AC28" s="8"/>
      <c r="AD28" s="8"/>
      <c r="AE28" s="25">
        <f>IF(AC28=0,0,IF(AC28&gt;10,1,22-AC28*2))+IF(AD28=0,0,IF(AD28&gt;10,1,22-AD28*2))</f>
        <v>0</v>
      </c>
      <c r="AF28" s="18"/>
      <c r="AG28" s="8"/>
      <c r="AH28" s="8"/>
      <c r="AI28" s="12">
        <f>IF(AF28=0,0,IF(AF28&gt;5,1,12-AF28*2))+IF(AG28=0,0,IF(AG28&gt;5,1,12-AG28*2))+IF(AH28=0,0,IF(AH28&gt;5,1,12-AH28*2))</f>
        <v>0</v>
      </c>
      <c r="AJ28" s="8"/>
      <c r="AK28" s="8"/>
      <c r="AL28" s="8"/>
      <c r="AM28" s="12">
        <f>IF(AJ28=0,0,IF(AJ28&gt;5,1,12-AJ28*2))+IF(AK28=0,0,IF(AK28&gt;5,1,12-AK28*2))+IF(AL28=0,0,IF(AL28&gt;5,1,12-AL28*2))</f>
        <v>0</v>
      </c>
      <c r="AN28" s="8"/>
      <c r="AO28" s="8"/>
      <c r="AP28" s="22">
        <f>IF(AN28=0,0,IF(AN28&gt;10,1,22-AN28*2))+IF(AO28=0,0,IF(AO28&gt;10,1,22-AO28*2))</f>
        <v>0</v>
      </c>
      <c r="AQ28" s="18">
        <v>11</v>
      </c>
      <c r="AR28" s="8"/>
      <c r="AS28" s="12">
        <f>IF(AQ28=0,0,IF(AQ28&gt;5,1,6-AQ28*1))+IF(AR28=0,0,IF(AR28&gt;5,1,6-AR28*1))</f>
        <v>1</v>
      </c>
      <c r="AT28" s="8">
        <v>5</v>
      </c>
      <c r="AU28" s="8"/>
      <c r="AV28" s="12">
        <f>IF(AT28=0,0,IF(AT28&gt;5,1,6-AT28*1))+IF(AU28=0,0,IF(AU28&gt;5,1,6-AU28*1))</f>
        <v>1</v>
      </c>
      <c r="AW28" s="8"/>
      <c r="AX28" s="22">
        <f>IF(AW28=0,0,IF(AW28&gt;10,1,22-AW28*2))</f>
        <v>0</v>
      </c>
      <c r="AY28" s="18">
        <v>4</v>
      </c>
      <c r="AZ28" s="8"/>
      <c r="BA28" s="12">
        <f>IF(AY28=0,0,IF(AY28&gt;5,1,12-AY28*2))+IF(AZ28=0,0,IF(AZ28&gt;5,1,12-AZ28*2))</f>
        <v>4</v>
      </c>
      <c r="BB28" s="8">
        <v>3</v>
      </c>
      <c r="BC28" s="8"/>
      <c r="BD28" s="12">
        <f>IF(BB28=0,0,IF(BB28&gt;5,1,12-BB28*2))+IF(BC28=0,0,IF(BC28&gt;5,1,12-BC28*2))</f>
        <v>6</v>
      </c>
      <c r="BE28" s="8">
        <v>14</v>
      </c>
      <c r="BF28" s="22">
        <f>IF(BE28=0,0,IF(BE28&gt;10,1,22-BE28*2))</f>
        <v>1</v>
      </c>
      <c r="BG28" s="18"/>
      <c r="BH28" s="12">
        <f>IF(BG28=0,0,IF(BG28&gt;10,1,IF(BG27="A1",33-BG28*3,22-BG28*2)))</f>
        <v>0</v>
      </c>
      <c r="BI28" s="8"/>
      <c r="BJ28" s="12">
        <f>IF(BI28=0,0,IF(BI28&gt;10,1,IF(BI27="A1",33-BI28*3,22-BI28*2)))</f>
        <v>0</v>
      </c>
      <c r="BK28" s="8"/>
      <c r="BL28" s="12">
        <f>IF(BK28=0,0,IF(BK28&gt;10,1,IF(BK27="A1",33-BK28*3,22-BK28*2)))</f>
        <v>0</v>
      </c>
      <c r="BM28" s="8"/>
      <c r="BN28" s="22">
        <f>IF(BM28=0,0,IF(BM28&gt;10,1,IF(BM27="A1",33-BM28*3,22-BM28*2)))</f>
        <v>0</v>
      </c>
      <c r="BO28" s="16">
        <f>SUM(H28,K28,Q28,T28,X28,AB28,AE28,AI28,AM28,AP28,AS28,AV28,AX28,BA28,BD28,BF28,BH28,BJ28,BL28,BN28)</f>
        <v>15</v>
      </c>
      <c r="BP28" s="155"/>
      <c r="BQ28" s="157"/>
      <c r="BR28" s="17" t="s">
        <v>62</v>
      </c>
      <c r="BS28" s="18"/>
      <c r="BT28" s="8"/>
      <c r="BU28" s="12">
        <f>IF(BS28=0,0,IF(BS28&gt;5,BS28,6-BS28*1))+IF(BT28=0,0,IF(BT28&gt;5,BT28,6-BT28*1))</f>
        <v>0</v>
      </c>
      <c r="BV28" s="12"/>
      <c r="BW28" s="12"/>
      <c r="BX28" s="12">
        <f>IF(BV28=0,0,IF(BV28&gt;5,BV28,6-BV28*1))+IF(BW28=0,0,IF(BW28&gt;5,BW28,6-BW28*1))</f>
        <v>0</v>
      </c>
      <c r="BY28" s="8"/>
      <c r="BZ28" s="8"/>
      <c r="CA28" s="22">
        <f>IF(BY28=0,0,IF(BY28&gt;10,BY28,11-BY28*1))+IF(BZ28=0,0,IF(BZ28&gt;10,BZ28,11-BZ28*1))</f>
        <v>0</v>
      </c>
      <c r="CB28" s="27"/>
      <c r="CC28" s="28"/>
      <c r="CD28" s="28"/>
      <c r="CE28" s="8">
        <f>SUM(CB28*5+CC28*3+CD28*1)</f>
        <v>0</v>
      </c>
      <c r="CF28" s="8"/>
      <c r="CG28" s="28"/>
      <c r="CH28" s="8"/>
      <c r="CI28" s="8">
        <f>SUM(CF28*5+CG28*3+CH28*1)</f>
        <v>0</v>
      </c>
      <c r="CJ28" s="8"/>
      <c r="CK28" s="8"/>
      <c r="CL28" s="28"/>
      <c r="CM28" s="28"/>
      <c r="CN28" s="8"/>
      <c r="CO28" s="9"/>
      <c r="CP28" s="10">
        <f>SUM(CJ28*15+CK28*13+CL28*11+CM28*9+CN28*7+CO28*5)</f>
        <v>0</v>
      </c>
      <c r="CQ28" s="16">
        <f>SUM(BU28,BX28,CA28+CE28,CI28,CP28)</f>
        <v>0</v>
      </c>
      <c r="CR28" s="129"/>
      <c r="CS28" s="109"/>
      <c r="CT28" s="157"/>
      <c r="CU28" s="17" t="s">
        <v>62</v>
      </c>
      <c r="CV28" s="21"/>
      <c r="CW28" s="12">
        <f>IF(CV28=0,0,IF(CV28&gt;10,1,44-CV28*4))</f>
        <v>0</v>
      </c>
      <c r="CX28" s="12"/>
      <c r="CY28" s="22">
        <f>IF(CX28=0,0,IF(CX28=6,1,IF(CX28&gt;6,CX28,12-CX28*2)))</f>
        <v>0</v>
      </c>
      <c r="CZ28" s="21"/>
      <c r="DA28" s="12"/>
      <c r="DB28" s="12"/>
      <c r="DC28" s="12"/>
      <c r="DD28" s="12">
        <v>24</v>
      </c>
      <c r="DE28" s="12"/>
      <c r="DF28" s="12">
        <f>IF(CZ28=0,0,IF(CZ28&gt;5,CZ28,6-CZ28*1))+IF(DA28=0,0,IF(DA28&gt;5,DA28,12-DA28*2))+IF(DB28=0,0,IF(DB28&gt;5,DB28,18-DB28*3))+IF(DC28=0,0,IF(DC28&gt;5,DC28,18-DC28*3))+IF(DD28=0,0,IF(DD28&gt;5,DD28,24-DD28*4))+IF(DE28=0,0,IF(DE28&gt;5,DE28,30-DE28*5))</f>
        <v>24</v>
      </c>
      <c r="DG28" s="12"/>
      <c r="DH28" s="12"/>
      <c r="DI28" s="12"/>
      <c r="DJ28" s="12"/>
      <c r="DK28" s="12">
        <v>3</v>
      </c>
      <c r="DL28" s="12"/>
      <c r="DM28" s="12">
        <f>IF(DG28=0,0,IF(DG28&gt;5,DG28,6-DG28*1))+IF(DH28=0,0,IF(DH28&gt;5,DH28,12-DH28*2))+IF(DI28=0,0,IF(DI28&gt;5,DI28,18-DI28*3))+IF(DJ28=0,0,IF(DJ28&gt;5,DJ28,18-DJ28*3))+IF(DK28=0,0,IF(DK28&gt;5,DK28,24-DK28*4))+IF(DL28=0,0,IF(DL28&gt;5,DL28,30-DL28*5))</f>
        <v>12</v>
      </c>
      <c r="DN28" s="12"/>
      <c r="DO28" s="12"/>
      <c r="DP28" s="12"/>
      <c r="DQ28" s="12"/>
      <c r="DR28" s="12"/>
      <c r="DS28" s="12"/>
      <c r="DT28" s="22">
        <f>IF(DN28=0,0,IF(DN28&gt;10,DN28,11-DN28*1))+IF(DO28=0,0,IF(DO28&gt;10,DO28,22-DO28*2))+IF(DP28=0,0,IF(DP28&gt;10,DP28,33-DP28*3))+IF(DQ28=0,0,IF(DQ28&gt;8,DQ28,28-DQ28*3))+IF(DR28=0,0,IF(DR28&gt;8,DR28,28-DR28*3))+IF(DS28=0,0,IF(DS28&gt;6,DS28,35-DS28*5))</f>
        <v>0</v>
      </c>
      <c r="DU28" s="18"/>
      <c r="DV28" s="8"/>
      <c r="DW28" s="8"/>
      <c r="DX28" s="8"/>
      <c r="DY28" s="8"/>
      <c r="DZ28" s="8"/>
      <c r="EA28" s="8"/>
      <c r="EB28" s="9"/>
      <c r="EC28" s="18">
        <f t="shared" si="0"/>
        <v>36</v>
      </c>
      <c r="ED28" s="129"/>
      <c r="EE28" s="109"/>
      <c r="EF28" s="157"/>
      <c r="EG28" s="359"/>
    </row>
    <row r="29" spans="1:137" ht="27.75" customHeight="1">
      <c r="A29" s="162" t="s">
        <v>136</v>
      </c>
      <c r="B29" s="7" t="s">
        <v>60</v>
      </c>
      <c r="C29" s="150"/>
      <c r="D29" s="154"/>
      <c r="E29" s="154"/>
      <c r="F29" s="154"/>
      <c r="G29" s="154"/>
      <c r="H29" s="8">
        <f>SUM(C29*2)</f>
        <v>0</v>
      </c>
      <c r="I29" s="154"/>
      <c r="J29" s="154"/>
      <c r="K29" s="9">
        <f>SUM(I29*2)</f>
        <v>0</v>
      </c>
      <c r="L29" s="153">
        <v>1</v>
      </c>
      <c r="M29" s="154"/>
      <c r="N29" s="154"/>
      <c r="O29" s="154"/>
      <c r="P29" s="154"/>
      <c r="Q29" s="8">
        <f>SUM(L29*2)</f>
        <v>2</v>
      </c>
      <c r="R29" s="154">
        <v>1</v>
      </c>
      <c r="S29" s="154"/>
      <c r="T29" s="9">
        <f>SUM(R29*2)</f>
        <v>2</v>
      </c>
      <c r="U29" s="153">
        <v>1</v>
      </c>
      <c r="V29" s="154"/>
      <c r="W29" s="154"/>
      <c r="X29" s="8">
        <f>SUM(U29*5)</f>
        <v>5</v>
      </c>
      <c r="Y29" s="154">
        <v>1</v>
      </c>
      <c r="Z29" s="154"/>
      <c r="AA29" s="154"/>
      <c r="AB29" s="8">
        <f>SUM(Y29*5)</f>
        <v>5</v>
      </c>
      <c r="AC29" s="154">
        <v>1</v>
      </c>
      <c r="AD29" s="154"/>
      <c r="AE29" s="10">
        <f>SUM(AC29*5)</f>
        <v>5</v>
      </c>
      <c r="AF29" s="153"/>
      <c r="AG29" s="154"/>
      <c r="AH29" s="154"/>
      <c r="AI29" s="8">
        <f>SUM(AF29*7)</f>
        <v>0</v>
      </c>
      <c r="AJ29" s="154"/>
      <c r="AK29" s="154"/>
      <c r="AL29" s="154"/>
      <c r="AM29" s="8">
        <f>SUM(AJ29*7)</f>
        <v>0</v>
      </c>
      <c r="AN29" s="154"/>
      <c r="AO29" s="154"/>
      <c r="AP29" s="9">
        <f>SUM(AN29*7)</f>
        <v>0</v>
      </c>
      <c r="AQ29" s="153"/>
      <c r="AR29" s="154"/>
      <c r="AS29" s="8">
        <f>SUM(AQ29*10)</f>
        <v>0</v>
      </c>
      <c r="AT29" s="154">
        <v>2</v>
      </c>
      <c r="AU29" s="154"/>
      <c r="AV29" s="8">
        <f>SUM(AT29*10)</f>
        <v>20</v>
      </c>
      <c r="AW29" s="8"/>
      <c r="AX29" s="9">
        <f>SUM(AW29*10)</f>
        <v>0</v>
      </c>
      <c r="AY29" s="153"/>
      <c r="AZ29" s="154"/>
      <c r="BA29" s="8">
        <f>SUM(AY29*10)</f>
        <v>0</v>
      </c>
      <c r="BB29" s="154"/>
      <c r="BC29" s="154"/>
      <c r="BD29" s="8">
        <f>SUM(BB29*10)</f>
        <v>0</v>
      </c>
      <c r="BE29" s="8"/>
      <c r="BF29" s="9">
        <f>SUM(BE29*10)</f>
        <v>0</v>
      </c>
      <c r="BG29" s="11" t="s">
        <v>68</v>
      </c>
      <c r="BH29" s="12">
        <f>IF(BG29="A1",30,IF(BG29="A2",25,""))</f>
        <v>25</v>
      </c>
      <c r="BI29" s="13" t="str">
        <f>IF(BG29="","",BG29)</f>
        <v>A2</v>
      </c>
      <c r="BJ29" s="14"/>
      <c r="BK29" s="13" t="str">
        <f>IF(BI29="","",BI29)</f>
        <v>A2</v>
      </c>
      <c r="BL29" s="14"/>
      <c r="BM29" s="13" t="str">
        <f>IF(BK29="","",BK29)</f>
        <v>A2</v>
      </c>
      <c r="BN29" s="15"/>
      <c r="BO29" s="16">
        <f>SUM(H29,K29,Q29,T29,X29,AB29,AE29,AI29,AM29,AP29,AS29,AV29,AX29,BA29,BD29,BF29,BH29)</f>
        <v>64</v>
      </c>
      <c r="BP29" s="155">
        <f>SUM(BO29,BO30)</f>
        <v>121</v>
      </c>
      <c r="BQ29" s="111" t="s">
        <v>136</v>
      </c>
      <c r="BR29" s="17" t="s">
        <v>61</v>
      </c>
      <c r="BS29" s="18"/>
      <c r="BT29" s="8"/>
      <c r="BU29" s="8">
        <f>SUM(BS29:BT29)</f>
        <v>0</v>
      </c>
      <c r="BV29" s="8"/>
      <c r="BW29" s="8"/>
      <c r="BX29" s="8">
        <f>SUM(BV29:BW29)</f>
        <v>0</v>
      </c>
      <c r="BY29" s="8"/>
      <c r="BZ29" s="8"/>
      <c r="CA29" s="9">
        <f>SUM(BY29*3)+(BZ29*3)</f>
        <v>0</v>
      </c>
      <c r="CB29" s="27"/>
      <c r="CC29" s="14"/>
      <c r="CD29" s="28"/>
      <c r="CE29" s="8">
        <f>SUM(CB29*2+CD29*2)</f>
        <v>0</v>
      </c>
      <c r="CF29" s="8">
        <v>1</v>
      </c>
      <c r="CG29" s="14"/>
      <c r="CH29" s="8">
        <v>1</v>
      </c>
      <c r="CI29" s="8">
        <f>SUM(CF29*2+CH29*2)</f>
        <v>4</v>
      </c>
      <c r="CJ29" s="149"/>
      <c r="CK29" s="150"/>
      <c r="CL29" s="151"/>
      <c r="CM29" s="152"/>
      <c r="CN29" s="149"/>
      <c r="CO29" s="150"/>
      <c r="CP29" s="10">
        <f>SUM(CJ29*2.5+CN29*2.5)</f>
        <v>0</v>
      </c>
      <c r="CQ29" s="16">
        <f>SUM(BU29,BX29,CA29,CE29,CI29,CP29)</f>
        <v>4</v>
      </c>
      <c r="CR29" s="129">
        <f>SUM(CQ29,CQ30)</f>
        <v>4</v>
      </c>
      <c r="CS29" s="109">
        <f>SUM(BP29,CR29)</f>
        <v>125</v>
      </c>
      <c r="CT29" s="111" t="str">
        <f ca="1">IF(CELL("contenuto",$A29)="","",CELL("contenuto",$A29))</f>
        <v>GINNASTICA ARDOR </v>
      </c>
      <c r="CU29" s="17" t="s">
        <v>61</v>
      </c>
      <c r="CV29" s="21"/>
      <c r="CW29" s="12">
        <f>SUM(CV29*25)</f>
        <v>0</v>
      </c>
      <c r="CX29" s="12"/>
      <c r="CY29" s="22">
        <f>SUM(CX29*6)</f>
        <v>0</v>
      </c>
      <c r="CZ29" s="21">
        <v>2</v>
      </c>
      <c r="DA29" s="12">
        <v>2</v>
      </c>
      <c r="DB29" s="12"/>
      <c r="DC29" s="12">
        <v>2</v>
      </c>
      <c r="DD29" s="12">
        <v>1</v>
      </c>
      <c r="DE29" s="12"/>
      <c r="DF29" s="12">
        <f>SUM(CZ29*3+DA29*6+DB29*10+DC29*15+DD29*20+DE29*25)</f>
        <v>68</v>
      </c>
      <c r="DG29" s="12">
        <v>2</v>
      </c>
      <c r="DH29" s="12">
        <v>2</v>
      </c>
      <c r="DI29" s="12"/>
      <c r="DJ29" s="12">
        <v>2</v>
      </c>
      <c r="DK29" s="12">
        <v>1</v>
      </c>
      <c r="DL29" s="12"/>
      <c r="DM29" s="12">
        <f>SUM(DG29*3+DH29*6+DI29*10+DJ29*15+DK29*20+DL29*25)</f>
        <v>68</v>
      </c>
      <c r="DN29" s="12"/>
      <c r="DO29" s="12">
        <v>1</v>
      </c>
      <c r="DP29" s="12"/>
      <c r="DQ29" s="12">
        <v>2</v>
      </c>
      <c r="DR29" s="12">
        <v>1</v>
      </c>
      <c r="DS29" s="12"/>
      <c r="DT29" s="22">
        <f>SUM(DN29*5+DO29*9+DP29*13+DQ29*20+DR29*20+DS29*25)</f>
        <v>69</v>
      </c>
      <c r="DU29" s="18"/>
      <c r="DV29" s="8"/>
      <c r="DW29" s="8"/>
      <c r="DX29" s="8"/>
      <c r="DY29" s="8"/>
      <c r="DZ29" s="8"/>
      <c r="EA29" s="8"/>
      <c r="EB29" s="9"/>
      <c r="EC29" s="18">
        <f t="shared" si="0"/>
        <v>205</v>
      </c>
      <c r="ED29" s="129">
        <f>SUM(EC29,EC30)</f>
        <v>322</v>
      </c>
      <c r="EE29" s="109">
        <f>SUM(ED29)</f>
        <v>322</v>
      </c>
      <c r="EF29" s="111" t="str">
        <f ca="1">IF(CELL("contenuto",$A29)="","",CELL("contenuto",$A29))</f>
        <v>GINNASTICA ARDOR </v>
      </c>
      <c r="EG29" s="359">
        <f>SUM(CS29,EE29)</f>
        <v>447</v>
      </c>
    </row>
    <row r="30" spans="1:137" ht="27.75" customHeight="1">
      <c r="A30" s="162"/>
      <c r="B30" s="7" t="s">
        <v>62</v>
      </c>
      <c r="C30" s="23"/>
      <c r="D30" s="8"/>
      <c r="E30" s="8"/>
      <c r="F30" s="8"/>
      <c r="G30" s="8"/>
      <c r="H30" s="12">
        <f>IF(C30=0,0,IF(C30&gt;5,1,12-C30*2))+IF(D30=0,0,IF(D30&gt;5,1,12-D30*2))+IF(E30=0,0,IF(E30&gt;5,1,12-E30*2))+IF(F30=0,0,IF(F30&gt;5,1,12-F30*2))+IF(G30=0,0,IF(G30&gt;5,1,12-G30*2))</f>
        <v>0</v>
      </c>
      <c r="I30" s="8"/>
      <c r="J30" s="8"/>
      <c r="K30" s="22">
        <f>IF(I30=0,0,IF(I30&gt;10,1,11-I30*1))+IF(J30=0,0,IF(J30&gt;10,1,11-J30*1))</f>
        <v>0</v>
      </c>
      <c r="L30" s="18">
        <v>4</v>
      </c>
      <c r="M30" s="8"/>
      <c r="N30" s="8"/>
      <c r="O30" s="8"/>
      <c r="P30" s="8"/>
      <c r="Q30" s="12">
        <f>IF(L30=0,0,IF(L30&gt;5,1,12-L30*2))+IF(M30=0,0,IF(M30&gt;5,1,12-M30*2))+IF(N30=0,0,IF(N30&gt;5,1,12-N30*2))+IF(O30=0,0,IF(O30&gt;5,1,12-O30*2))+IF(P30=0,0,IF(P30&gt;5,1,12-P30*2))</f>
        <v>4</v>
      </c>
      <c r="R30" s="8">
        <v>14</v>
      </c>
      <c r="S30" s="8"/>
      <c r="T30" s="22">
        <f>IF(R30=0,0,IF(R30&gt;10,1,11-R30*1))+IF(S30=0,0,IF(S30&gt;10,1,11-S30*1))</f>
        <v>1</v>
      </c>
      <c r="U30" s="18">
        <v>3</v>
      </c>
      <c r="V30" s="8"/>
      <c r="W30" s="8"/>
      <c r="X30" s="12">
        <f>IF(U30=0,0,IF(U30&gt;5,1,6-U30*1))+IF(V30=0,0,IF(V30&gt;5,1,6-V30*1))+IF(W30=0,0,IF(W30&gt;5,1,6-W30*1))</f>
        <v>3</v>
      </c>
      <c r="Y30" s="8">
        <v>3</v>
      </c>
      <c r="Z30" s="8"/>
      <c r="AA30" s="8"/>
      <c r="AB30" s="12">
        <f>IF(Y30=0,0,IF(Y30&gt;5,1,6-Y30*1))+IF(Z30=0,0,IF(Z30&gt;5,1,6-Z30*1))+IF(AA30=0,0,IF(AA30&gt;5,1,6-AA30*1))</f>
        <v>3</v>
      </c>
      <c r="AC30" s="8">
        <v>7</v>
      </c>
      <c r="AD30" s="8"/>
      <c r="AE30" s="25">
        <f>IF(AC30=0,0,IF(AC30&gt;10,1,22-AC30*2))+IF(AD30=0,0,IF(AD30&gt;10,1,22-AD30*2))</f>
        <v>8</v>
      </c>
      <c r="AF30" s="18"/>
      <c r="AG30" s="8"/>
      <c r="AH30" s="8"/>
      <c r="AI30" s="12">
        <f>IF(AF30=0,0,IF(AF30&gt;5,1,12-AF30*2))+IF(AG30=0,0,IF(AG30&gt;5,1,12-AG30*2))+IF(AH30=0,0,IF(AH30&gt;5,1,12-AH30*2))</f>
        <v>0</v>
      </c>
      <c r="AJ30" s="8"/>
      <c r="AK30" s="8"/>
      <c r="AL30" s="8"/>
      <c r="AM30" s="12">
        <f>IF(AJ30=0,0,IF(AJ30&gt;5,1,12-AJ30*2))+IF(AK30=0,0,IF(AK30&gt;5,1,12-AK30*2))+IF(AL30=0,0,IF(AL30&gt;5,1,12-AL30*2))</f>
        <v>0</v>
      </c>
      <c r="AN30" s="8"/>
      <c r="AO30" s="8"/>
      <c r="AP30" s="22">
        <f>IF(AN30=0,0,IF(AN30&gt;10,1,22-AN30*2))+IF(AO30=0,0,IF(AO30&gt;10,1,22-AO30*2))</f>
        <v>0</v>
      </c>
      <c r="AQ30" s="18"/>
      <c r="AR30" s="8"/>
      <c r="AS30" s="12">
        <f>IF(AQ30=0,0,IF(AQ30&gt;5,1,6-AQ30*1))+IF(AR30=0,0,IF(AR30&gt;5,1,6-AR30*1))</f>
        <v>0</v>
      </c>
      <c r="AT30" s="8">
        <v>11</v>
      </c>
      <c r="AU30" s="8">
        <v>17</v>
      </c>
      <c r="AV30" s="12">
        <f>IF(AT30=0,0,IF(AT30&gt;5,1,6-AT30*1))+IF(AU30=0,0,IF(AU30&gt;5,1,6-AU30*1))</f>
        <v>2</v>
      </c>
      <c r="AW30" s="8"/>
      <c r="AX30" s="22">
        <f>IF(AW30=0,0,IF(AW30&gt;10,1,22-AW30*2))</f>
        <v>0</v>
      </c>
      <c r="AY30" s="18"/>
      <c r="AZ30" s="8"/>
      <c r="BA30" s="12">
        <f>IF(AY30=0,0,IF(AY30&gt;5,1,12-AY30*2))+IF(AZ30=0,0,IF(AZ30&gt;5,1,12-AZ30*2))</f>
        <v>0</v>
      </c>
      <c r="BB30" s="8"/>
      <c r="BC30" s="8"/>
      <c r="BD30" s="12">
        <f>IF(BB30=0,0,IF(BB30&gt;5,1,12-BB30*2))+IF(BC30=0,0,IF(BC30&gt;5,1,12-BC30*2))</f>
        <v>0</v>
      </c>
      <c r="BE30" s="8"/>
      <c r="BF30" s="22">
        <f>IF(BE30=0,0,IF(BE30&gt;10,1,22-BE30*2))</f>
        <v>0</v>
      </c>
      <c r="BG30" s="18">
        <v>3</v>
      </c>
      <c r="BH30" s="12">
        <f>IF(BG30=0,0,IF(BG30&gt;10,1,IF(BG29="A1",33-BG30*3,22-BG30*2)))</f>
        <v>16</v>
      </c>
      <c r="BI30" s="8">
        <v>4</v>
      </c>
      <c r="BJ30" s="12">
        <f>IF(BI30=0,0,IF(BI30&gt;10,1,IF(BI29="A1",33-BI30*3,22-BI30*2)))</f>
        <v>14</v>
      </c>
      <c r="BK30" s="8">
        <v>10</v>
      </c>
      <c r="BL30" s="12">
        <f>IF(BK30=0,0,IF(BK30&gt;10,1,IF(BK29="A1",33-BK30*3,22-BK30*2)))</f>
        <v>2</v>
      </c>
      <c r="BM30" s="8">
        <v>9</v>
      </c>
      <c r="BN30" s="22">
        <f>IF(BM30=0,0,IF(BM30&gt;10,1,IF(BM29="A1",33-BM30*3,22-BM30*2)))</f>
        <v>4</v>
      </c>
      <c r="BO30" s="16">
        <f>SUM(H30,K30,Q30,T30,X30,AB30,AE30,AI30,AM30,AP30,AS30,AV30,AX30,BA30,BD30,BF30,BH30,BJ30,BL30,BN30)</f>
        <v>57</v>
      </c>
      <c r="BP30" s="155"/>
      <c r="BQ30" s="157"/>
      <c r="BR30" s="17" t="s">
        <v>62</v>
      </c>
      <c r="BS30" s="18"/>
      <c r="BT30" s="8"/>
      <c r="BU30" s="12">
        <f>IF(BS30=0,0,IF(BS30&gt;5,BS30,6-BS30*1))+IF(BT30=0,0,IF(BT30&gt;5,BT30,6-BT30*1))</f>
        <v>0</v>
      </c>
      <c r="BV30" s="12"/>
      <c r="BW30" s="12"/>
      <c r="BX30" s="12">
        <f>IF(BV30=0,0,IF(BV30&gt;5,BV30,6-BV30*1))+IF(BW30=0,0,IF(BW30&gt;5,BW30,6-BW30*1))</f>
        <v>0</v>
      </c>
      <c r="BY30" s="8"/>
      <c r="BZ30" s="8"/>
      <c r="CA30" s="22">
        <f>IF(BY30=0,0,IF(BY30&gt;10,BY30,11-BY30*1))+IF(BZ30=0,0,IF(BZ30&gt;10,BZ30,11-BZ30*1))</f>
        <v>0</v>
      </c>
      <c r="CB30" s="27"/>
      <c r="CC30" s="28"/>
      <c r="CD30" s="28"/>
      <c r="CE30" s="8">
        <f>SUM(CB30*5+CC30*3+CD30*1)</f>
        <v>0</v>
      </c>
      <c r="CF30" s="8"/>
      <c r="CG30" s="28"/>
      <c r="CH30" s="8"/>
      <c r="CI30" s="8">
        <f>SUM(CF30*5+CG30*3+CH30*1)</f>
        <v>0</v>
      </c>
      <c r="CJ30" s="8"/>
      <c r="CK30" s="8"/>
      <c r="CL30" s="28"/>
      <c r="CM30" s="28"/>
      <c r="CN30" s="8"/>
      <c r="CO30" s="9"/>
      <c r="CP30" s="10">
        <f>SUM(CJ30*15+CK30*13+CL30*11+CM30*9+CN30*7+CO30*5)</f>
        <v>0</v>
      </c>
      <c r="CQ30" s="16">
        <f>SUM(BU30,BX30,CA30+CE30,CI30,CP30)</f>
        <v>0</v>
      </c>
      <c r="CR30" s="129"/>
      <c r="CS30" s="109"/>
      <c r="CT30" s="157"/>
      <c r="CU30" s="17" t="s">
        <v>62</v>
      </c>
      <c r="CV30" s="21"/>
      <c r="CW30" s="12">
        <f>IF(CV30=0,0,IF(CV30&gt;10,1,44-CV30*4))</f>
        <v>0</v>
      </c>
      <c r="CX30" s="12"/>
      <c r="CY30" s="22">
        <f>IF(CX30=0,0,IF(CX30=6,1,IF(CX30&gt;6,CX30,12-CX30*2)))</f>
        <v>0</v>
      </c>
      <c r="CZ30" s="21"/>
      <c r="DA30" s="12">
        <v>2</v>
      </c>
      <c r="DB30" s="12"/>
      <c r="DC30" s="12">
        <v>24</v>
      </c>
      <c r="DD30" s="12">
        <v>1</v>
      </c>
      <c r="DE30" s="12"/>
      <c r="DF30" s="12">
        <f>IF(CZ30=0,0,IF(CZ30&gt;5,CZ30,6-CZ30*1))+IF(DA30=0,0,IF(DA30&gt;5,DA30,12-DA30*2))+IF(DB30=0,0,IF(DB30&gt;5,DB30,18-DB30*3))+IF(DC30=0,0,IF(DC30&gt;5,DC30,18-DC30*3))+IF(DD30=0,0,IF(DD30&gt;5,DD30,24-DD30*4))+IF(DE30=0,0,IF(DE30&gt;5,DE30,30-DE30*5))</f>
        <v>52</v>
      </c>
      <c r="DG30" s="12"/>
      <c r="DH30" s="12">
        <v>2</v>
      </c>
      <c r="DI30" s="20"/>
      <c r="DJ30" s="12">
        <v>27</v>
      </c>
      <c r="DK30" s="12">
        <v>1</v>
      </c>
      <c r="DL30" s="12"/>
      <c r="DM30" s="12">
        <f>IF(DG30=0,0,IF(DG30&gt;5,DG30,6-DG30*1))+IF(DH30=0,0,IF(DH30&gt;5,DH30,12-DH30*2))+IF(DI30=0,0,IF(DI30&gt;5,DI30,18-DI30*3))+IF(DJ30=0,0,IF(DJ30&gt;5,DJ30,18-DJ30*3))+IF(DK30=0,0,IF(DK30&gt;5,DK30,24-DK30*4))+IF(DL30=0,0,IF(DL30&gt;5,DL30,30-DL30*5))</f>
        <v>55</v>
      </c>
      <c r="DN30" s="12"/>
      <c r="DO30" s="12"/>
      <c r="DP30" s="12"/>
      <c r="DQ30" s="12"/>
      <c r="DR30" s="12">
        <v>6</v>
      </c>
      <c r="DS30" s="12"/>
      <c r="DT30" s="22">
        <f>IF(DN30=0,0,IF(DN30&gt;10,DN30,11-DN30*1))+IF(DO30=0,0,IF(DO30&gt;10,DO30,22-DO30*2))+IF(DP30=0,0,IF(DP30&gt;10,DP30,33-DP30*3))+IF(DQ30=0,0,IF(DQ30&gt;8,DQ30,28-DQ30*3))+IF(DR30=0,0,IF(DR30&gt;8,DR30,28-DR30*3))+IF(DS30=0,0,IF(DS30&gt;6,DS30,35-DS30*5))</f>
        <v>10</v>
      </c>
      <c r="DU30" s="18"/>
      <c r="DV30" s="8"/>
      <c r="DW30" s="8"/>
      <c r="DX30" s="8"/>
      <c r="DY30" s="8"/>
      <c r="DZ30" s="8"/>
      <c r="EA30" s="8"/>
      <c r="EB30" s="9"/>
      <c r="EC30" s="18">
        <f t="shared" si="0"/>
        <v>117</v>
      </c>
      <c r="ED30" s="129"/>
      <c r="EE30" s="109"/>
      <c r="EF30" s="157"/>
      <c r="EG30" s="359"/>
    </row>
    <row r="31" spans="1:137" ht="27.75" customHeight="1">
      <c r="A31" s="162" t="s">
        <v>140</v>
      </c>
      <c r="B31" s="7" t="s">
        <v>60</v>
      </c>
      <c r="C31" s="150"/>
      <c r="D31" s="154"/>
      <c r="E31" s="154"/>
      <c r="F31" s="154"/>
      <c r="G31" s="154"/>
      <c r="H31" s="8">
        <f>SUM(C31*2)</f>
        <v>0</v>
      </c>
      <c r="I31" s="154"/>
      <c r="J31" s="154"/>
      <c r="K31" s="9">
        <f>SUM(I31*2)</f>
        <v>0</v>
      </c>
      <c r="L31" s="153">
        <v>1</v>
      </c>
      <c r="M31" s="154"/>
      <c r="N31" s="154"/>
      <c r="O31" s="154"/>
      <c r="P31" s="154"/>
      <c r="Q31" s="8">
        <f>SUM(L31*2)</f>
        <v>2</v>
      </c>
      <c r="R31" s="154">
        <v>1</v>
      </c>
      <c r="S31" s="154"/>
      <c r="T31" s="9">
        <f>SUM(R31*2)</f>
        <v>2</v>
      </c>
      <c r="U31" s="153">
        <v>1</v>
      </c>
      <c r="V31" s="154"/>
      <c r="W31" s="154"/>
      <c r="X31" s="8">
        <f>SUM(U31*5)</f>
        <v>5</v>
      </c>
      <c r="Y31" s="154">
        <v>1</v>
      </c>
      <c r="Z31" s="154"/>
      <c r="AA31" s="154"/>
      <c r="AB31" s="8">
        <f>SUM(Y31*5)</f>
        <v>5</v>
      </c>
      <c r="AC31" s="154">
        <v>1</v>
      </c>
      <c r="AD31" s="154"/>
      <c r="AE31" s="10">
        <f>SUM(AC31*5)</f>
        <v>5</v>
      </c>
      <c r="AF31" s="153"/>
      <c r="AG31" s="154"/>
      <c r="AH31" s="154"/>
      <c r="AI31" s="8">
        <f>SUM(AF31*7)</f>
        <v>0</v>
      </c>
      <c r="AJ31" s="154"/>
      <c r="AK31" s="154"/>
      <c r="AL31" s="154"/>
      <c r="AM31" s="8">
        <f>SUM(AJ31*7)</f>
        <v>0</v>
      </c>
      <c r="AN31" s="154"/>
      <c r="AO31" s="154"/>
      <c r="AP31" s="9">
        <f>SUM(AN31*7)</f>
        <v>0</v>
      </c>
      <c r="AQ31" s="153"/>
      <c r="AR31" s="154"/>
      <c r="AS31" s="8">
        <f>SUM(AQ31*10)</f>
        <v>0</v>
      </c>
      <c r="AT31" s="154"/>
      <c r="AU31" s="154"/>
      <c r="AV31" s="8">
        <f>SUM(AT31*10)</f>
        <v>0</v>
      </c>
      <c r="AW31" s="8"/>
      <c r="AX31" s="9">
        <f>SUM(AW31*10)</f>
        <v>0</v>
      </c>
      <c r="AY31" s="153"/>
      <c r="AZ31" s="154"/>
      <c r="BA31" s="8">
        <f>SUM(AY31*10)</f>
        <v>0</v>
      </c>
      <c r="BB31" s="154"/>
      <c r="BC31" s="154"/>
      <c r="BD31" s="8">
        <f>SUM(BB31*10)</f>
        <v>0</v>
      </c>
      <c r="BE31" s="8"/>
      <c r="BF31" s="9">
        <f>SUM(BE31*10)</f>
        <v>0</v>
      </c>
      <c r="BG31" s="11"/>
      <c r="BH31" s="12">
        <f>IF(BG31="A1",30,IF(BG31="A2",25,""))</f>
      </c>
      <c r="BI31" s="13">
        <f>IF(BG31="","",BG31)</f>
      </c>
      <c r="BJ31" s="14"/>
      <c r="BK31" s="13">
        <f>IF(BI31="","",BI31)</f>
      </c>
      <c r="BL31" s="14"/>
      <c r="BM31" s="13">
        <f>IF(BK31="","",BK31)</f>
      </c>
      <c r="BN31" s="15"/>
      <c r="BO31" s="16">
        <f>SUM(H31,K31,Q31,T31,X31,AB31,AE31,AI31,AM31,AP31,AS31,AV31,AX31,BA31,BD31,BF31,BH31)</f>
        <v>19</v>
      </c>
      <c r="BP31" s="155">
        <f>SUM(BO31,BO32)</f>
        <v>45</v>
      </c>
      <c r="BQ31" s="111" t="str">
        <f ca="1">IF(CELL("contenuto",$A31)="","",CELL("contenuto",$A31))</f>
        <v>S.G.S. SPES </v>
      </c>
      <c r="BR31" s="17" t="s">
        <v>61</v>
      </c>
      <c r="BS31" s="18"/>
      <c r="BT31" s="8"/>
      <c r="BU31" s="8">
        <f>SUM(BS31:BT31)</f>
        <v>0</v>
      </c>
      <c r="BV31" s="8"/>
      <c r="BW31" s="8"/>
      <c r="BX31" s="8">
        <f>SUM(BV31:BW31)</f>
        <v>0</v>
      </c>
      <c r="BY31" s="8"/>
      <c r="BZ31" s="8"/>
      <c r="CA31" s="9">
        <f>SUM(BY31*3)+(BZ31*3)</f>
        <v>0</v>
      </c>
      <c r="CB31" s="27">
        <v>1</v>
      </c>
      <c r="CC31" s="14"/>
      <c r="CD31" s="28">
        <v>2</v>
      </c>
      <c r="CE31" s="8">
        <f>SUM(CB31*2+CD31*2)</f>
        <v>6</v>
      </c>
      <c r="CF31" s="8">
        <v>1</v>
      </c>
      <c r="CG31" s="14"/>
      <c r="CH31" s="8">
        <v>2</v>
      </c>
      <c r="CI31" s="8">
        <f>SUM(CF31*2+CH31*2)</f>
        <v>6</v>
      </c>
      <c r="CJ31" s="149">
        <v>1</v>
      </c>
      <c r="CK31" s="150"/>
      <c r="CL31" s="151"/>
      <c r="CM31" s="152"/>
      <c r="CN31" s="149">
        <v>2</v>
      </c>
      <c r="CO31" s="150"/>
      <c r="CP31" s="10">
        <f>SUM(CJ31*2.5+CN31*2.5)</f>
        <v>7.5</v>
      </c>
      <c r="CQ31" s="16">
        <f>SUM(BU31,BX31,CA31,CE31,CI31,CP31)</f>
        <v>19.5</v>
      </c>
      <c r="CR31" s="129">
        <f>SUM(CQ31,CQ32)</f>
        <v>27.5</v>
      </c>
      <c r="CS31" s="109">
        <f>SUM(BP31,CR31)</f>
        <v>72.5</v>
      </c>
      <c r="CT31" s="111" t="str">
        <f ca="1">IF(CELL("contenuto",$A31)="","",CELL("contenuto",$A31))</f>
        <v>S.G.S. SPES </v>
      </c>
      <c r="CU31" s="17" t="s">
        <v>61</v>
      </c>
      <c r="CV31" s="21"/>
      <c r="CW31" s="12">
        <f>SUM(CV31*25)</f>
        <v>0</v>
      </c>
      <c r="CX31" s="12"/>
      <c r="CY31" s="22">
        <f>SUM(CX31*6)</f>
        <v>0</v>
      </c>
      <c r="CZ31" s="21">
        <v>1</v>
      </c>
      <c r="DA31" s="12">
        <v>4</v>
      </c>
      <c r="DB31" s="12">
        <v>1</v>
      </c>
      <c r="DC31" s="12"/>
      <c r="DD31" s="12"/>
      <c r="DE31" s="12"/>
      <c r="DF31" s="12">
        <f>SUM(CZ31*3+DA31*6+DB31*10+DC31*15+DD31*20+DE31*25)</f>
        <v>37</v>
      </c>
      <c r="DG31" s="12">
        <v>1</v>
      </c>
      <c r="DH31" s="12">
        <v>4</v>
      </c>
      <c r="DI31" s="12">
        <v>1</v>
      </c>
      <c r="DJ31" s="12"/>
      <c r="DK31" s="12"/>
      <c r="DL31" s="12"/>
      <c r="DM31" s="12">
        <f>SUM(DG31*3+DH31*6+DI31*10+DJ31*15+DK31*20+DL31*25)</f>
        <v>37</v>
      </c>
      <c r="DN31" s="12">
        <v>1</v>
      </c>
      <c r="DO31" s="12">
        <v>3</v>
      </c>
      <c r="DP31" s="12">
        <v>1</v>
      </c>
      <c r="DQ31" s="12"/>
      <c r="DR31" s="12"/>
      <c r="DS31" s="12"/>
      <c r="DT31" s="22">
        <f>SUM(DN31*5+DO31*9+DP31*13+DQ31*20+DR31*20+DS31*25)</f>
        <v>45</v>
      </c>
      <c r="DU31" s="18"/>
      <c r="DV31" s="8"/>
      <c r="DW31" s="8"/>
      <c r="DX31" s="8"/>
      <c r="DY31" s="8"/>
      <c r="DZ31" s="8"/>
      <c r="EA31" s="8"/>
      <c r="EB31" s="9"/>
      <c r="EC31" s="18">
        <f t="shared" si="0"/>
        <v>119</v>
      </c>
      <c r="ED31" s="129">
        <f>SUM(EC31,EC32)</f>
        <v>127</v>
      </c>
      <c r="EE31" s="109">
        <f>SUM(ED31)</f>
        <v>127</v>
      </c>
      <c r="EF31" s="111" t="str">
        <f ca="1">IF(CELL("contenuto",$A31)="","",CELL("contenuto",$A31))</f>
        <v>S.G.S. SPES </v>
      </c>
      <c r="EG31" s="359">
        <f>SUM(CS31,EE31)</f>
        <v>199.5</v>
      </c>
    </row>
    <row r="32" spans="1:137" ht="27.75" customHeight="1">
      <c r="A32" s="162"/>
      <c r="B32" s="7" t="s">
        <v>62</v>
      </c>
      <c r="C32" s="23"/>
      <c r="D32" s="8"/>
      <c r="E32" s="8"/>
      <c r="F32" s="8"/>
      <c r="G32" s="8"/>
      <c r="H32" s="12">
        <f>IF(C32=0,0,IF(C32&gt;5,1,12-C32*2))+IF(D32=0,0,IF(D32&gt;5,1,12-D32*2))+IF(E32=0,0,IF(E32&gt;5,1,12-E32*2))+IF(F32=0,0,IF(F32&gt;5,1,12-F32*2))+IF(G32=0,0,IF(G32&gt;5,1,12-G32*2))</f>
        <v>0</v>
      </c>
      <c r="I32" s="8"/>
      <c r="J32" s="8"/>
      <c r="K32" s="22">
        <f>IF(I32=0,0,IF(I32&gt;10,1,11-I32*1))+IF(J32=0,0,IF(J32&gt;10,1,11-J32*1))</f>
        <v>0</v>
      </c>
      <c r="L32" s="18">
        <v>2</v>
      </c>
      <c r="M32" s="8"/>
      <c r="N32" s="8"/>
      <c r="O32" s="8"/>
      <c r="P32" s="8"/>
      <c r="Q32" s="12">
        <f>IF(L32=0,0,IF(L32&gt;5,1,12-L32*2))+IF(M32=0,0,IF(M32&gt;5,1,12-M32*2))+IF(N32=0,0,IF(N32&gt;5,1,12-N32*2))+IF(O32=0,0,IF(O32&gt;5,1,12-O32*2))+IF(P32=0,0,IF(P32&gt;5,1,12-P32*2))</f>
        <v>8</v>
      </c>
      <c r="R32" s="8">
        <v>8</v>
      </c>
      <c r="S32" s="8"/>
      <c r="T32" s="22">
        <f>IF(R32=0,0,IF(R32&gt;10,1,11-R32*1))+IF(S32=0,0,IF(S32&gt;10,1,11-S32*1))</f>
        <v>3</v>
      </c>
      <c r="U32" s="18">
        <v>4</v>
      </c>
      <c r="V32" s="8"/>
      <c r="W32" s="8"/>
      <c r="X32" s="12">
        <f>IF(U32=0,0,IF(U32&gt;5,1,6-U32*1))+IF(V32=0,0,IF(V32&gt;5,1,6-V32*1))+IF(W32=0,0,IF(W32&gt;5,1,6-W32*1))</f>
        <v>2</v>
      </c>
      <c r="Y32" s="8">
        <v>5</v>
      </c>
      <c r="Z32" s="8"/>
      <c r="AA32" s="8"/>
      <c r="AB32" s="12">
        <f>IF(Y32=0,0,IF(Y32&gt;5,1,6-Y32*1))+IF(Z32=0,0,IF(Z32&gt;5,1,6-Z32*1))+IF(AA32=0,0,IF(AA32&gt;5,1,6-AA32*1))</f>
        <v>1</v>
      </c>
      <c r="AC32" s="8">
        <v>5</v>
      </c>
      <c r="AD32" s="8"/>
      <c r="AE32" s="25">
        <f>IF(AC32=0,0,IF(AC32&gt;10,1,22-AC32*2))+IF(AD32=0,0,IF(AD32&gt;10,1,22-AD32*2))</f>
        <v>12</v>
      </c>
      <c r="AF32" s="18"/>
      <c r="AG32" s="8"/>
      <c r="AH32" s="8"/>
      <c r="AI32" s="12">
        <f>IF(AF32=0,0,IF(AF32&gt;5,1,12-AF32*2))+IF(AG32=0,0,IF(AG32&gt;5,1,12-AG32*2))+IF(AH32=0,0,IF(AH32&gt;5,1,12-AH32*2))</f>
        <v>0</v>
      </c>
      <c r="AJ32" s="8"/>
      <c r="AK32" s="8"/>
      <c r="AL32" s="8"/>
      <c r="AM32" s="12">
        <f>IF(AJ32=0,0,IF(AJ32&gt;5,1,12-AJ32*2))+IF(AK32=0,0,IF(AK32&gt;5,1,12-AK32*2))+IF(AL32=0,0,IF(AL32&gt;5,1,12-AL32*2))</f>
        <v>0</v>
      </c>
      <c r="AN32" s="8"/>
      <c r="AO32" s="8"/>
      <c r="AP32" s="22">
        <f>IF(AN32=0,0,IF(AN32&gt;10,1,22-AN32*2))+IF(AO32=0,0,IF(AO32&gt;10,1,22-AO32*2))</f>
        <v>0</v>
      </c>
      <c r="AQ32" s="18"/>
      <c r="AR32" s="8"/>
      <c r="AS32" s="12">
        <f>IF(AQ32=0,0,IF(AQ32&gt;5,1,6-AQ32*1))+IF(AR32=0,0,IF(AR32&gt;5,1,6-AR32*1))</f>
        <v>0</v>
      </c>
      <c r="AT32" s="8"/>
      <c r="AU32" s="8"/>
      <c r="AV32" s="12">
        <f>IF(AT32=0,0,IF(AT32&gt;5,1,6-AT32*1))+IF(AU32=0,0,IF(AU32&gt;5,1,6-AU32*1))</f>
        <v>0</v>
      </c>
      <c r="AW32" s="8"/>
      <c r="AX32" s="22">
        <f>IF(AW32=0,0,IF(AW32&gt;10,1,22-AW32*2))</f>
        <v>0</v>
      </c>
      <c r="AY32" s="18"/>
      <c r="AZ32" s="8"/>
      <c r="BA32" s="12">
        <f>IF(AY32=0,0,IF(AY32&gt;5,1,12-AY32*2))+IF(AZ32=0,0,IF(AZ32&gt;5,1,12-AZ32*2))</f>
        <v>0</v>
      </c>
      <c r="BB32" s="8"/>
      <c r="BC32" s="8"/>
      <c r="BD32" s="12">
        <f>IF(BB32=0,0,IF(BB32&gt;5,1,12-BB32*2))+IF(BC32=0,0,IF(BC32&gt;5,1,12-BC32*2))</f>
        <v>0</v>
      </c>
      <c r="BE32" s="8"/>
      <c r="BF32" s="22">
        <f>IF(BE32=0,0,IF(BE32&gt;10,1,22-BE32*2))</f>
        <v>0</v>
      </c>
      <c r="BG32" s="18"/>
      <c r="BH32" s="12">
        <f>IF(BG32=0,0,IF(BG32&gt;10,1,IF(BG31="A1",33-BG32*3,22-BG32*2)))</f>
        <v>0</v>
      </c>
      <c r="BI32" s="8"/>
      <c r="BJ32" s="12">
        <f>IF(BI32=0,0,IF(BI32&gt;10,1,IF(BI31="A1",33-BI32*3,22-BI32*2)))</f>
        <v>0</v>
      </c>
      <c r="BK32" s="8"/>
      <c r="BL32" s="12">
        <f>IF(BK32=0,0,IF(BK32&gt;10,1,IF(BK31="A1",33-BK32*3,22-BK32*2)))</f>
        <v>0</v>
      </c>
      <c r="BM32" s="8"/>
      <c r="BN32" s="22">
        <f>IF(BM32=0,0,IF(BM32&gt;10,1,IF(BM31="A1",33-BM32*3,22-BM32*2)))</f>
        <v>0</v>
      </c>
      <c r="BO32" s="16">
        <f>SUM(H32,K32,Q32,T32,X32,AB32,AE32,AI32,AM32,AP32,AS32,AV32,AX32,BA32,BD32,BF32,BH32,BJ32,BL32,BN32)</f>
        <v>26</v>
      </c>
      <c r="BP32" s="155"/>
      <c r="BQ32" s="157"/>
      <c r="BR32" s="17" t="s">
        <v>62</v>
      </c>
      <c r="BS32" s="18"/>
      <c r="BT32" s="8"/>
      <c r="BU32" s="12">
        <f>IF(BS32=0,0,IF(BS32&gt;5,BS32,6-BS32*1))+IF(BT32=0,0,IF(BT32&gt;5,BT32,6-BT32*1))</f>
        <v>0</v>
      </c>
      <c r="BV32" s="12"/>
      <c r="BW32" s="12"/>
      <c r="BX32" s="12">
        <f>IF(BV32=0,0,IF(BV32&gt;5,BV32,6-BV32*1))+IF(BW32=0,0,IF(BW32&gt;5,BW32,6-BW32*1))</f>
        <v>0</v>
      </c>
      <c r="BY32" s="8"/>
      <c r="BZ32" s="8"/>
      <c r="CA32" s="22">
        <f>IF(BY32=0,0,IF(BY32&gt;10,BY32,11-BY32*1))+IF(BZ32=0,0,IF(BZ32&gt;10,BZ32,11-BZ32*1))</f>
        <v>0</v>
      </c>
      <c r="CB32" s="27">
        <v>1</v>
      </c>
      <c r="CC32" s="28">
        <v>1</v>
      </c>
      <c r="CD32" s="28"/>
      <c r="CE32" s="8">
        <f>SUM(CB32*5+CC32*3+CD32*1)</f>
        <v>8</v>
      </c>
      <c r="CF32" s="8"/>
      <c r="CG32" s="28"/>
      <c r="CH32" s="8"/>
      <c r="CI32" s="8">
        <f>SUM(CF32*5+CG32*3+CH32*1)</f>
        <v>0</v>
      </c>
      <c r="CJ32" s="8"/>
      <c r="CK32" s="8"/>
      <c r="CL32" s="28"/>
      <c r="CM32" s="28"/>
      <c r="CN32" s="8"/>
      <c r="CO32" s="9"/>
      <c r="CP32" s="10">
        <f>SUM(CJ32*15+CK32*13+CL32*11+CM32*9+CN32*7+CO32*5)</f>
        <v>0</v>
      </c>
      <c r="CQ32" s="16">
        <f>SUM(BU32,BX32,CA32+CE32,CI32,CP32)</f>
        <v>8</v>
      </c>
      <c r="CR32" s="129"/>
      <c r="CS32" s="109"/>
      <c r="CT32" s="157"/>
      <c r="CU32" s="17" t="s">
        <v>62</v>
      </c>
      <c r="CV32" s="21"/>
      <c r="CW32" s="12">
        <f>IF(CV32=0,0,IF(CV32&gt;10,1,44-CV32*4))</f>
        <v>0</v>
      </c>
      <c r="CX32" s="12"/>
      <c r="CY32" s="22">
        <f>IF(CX32=0,0,IF(CX32=6,1,IF(CX32&gt;6,CX32,12-CX32*2)))</f>
        <v>0</v>
      </c>
      <c r="CZ32" s="21"/>
      <c r="DA32" s="12"/>
      <c r="DB32" s="12"/>
      <c r="DC32" s="20"/>
      <c r="DD32" s="12"/>
      <c r="DE32" s="12"/>
      <c r="DF32" s="12">
        <f>IF(CZ32=0,0,IF(CZ32&gt;5,CZ32,6-CZ32*1))+IF(DA32=0,0,IF(DA32&gt;5,DA32,12-DA32*2))+IF(DB32=0,0,IF(DB32&gt;5,DB32,18-DB32*3))+IF(DC32=0,0,IF(DC32&gt;5,DC32,18-DC32*3))+IF(DD32=0,0,IF(DD32&gt;5,DD32,24-DD32*4))+IF(DE32=0,0,IF(DE32&gt;5,DE32,30-DE32*5))</f>
        <v>0</v>
      </c>
      <c r="DG32" s="12">
        <v>4</v>
      </c>
      <c r="DH32" s="12"/>
      <c r="DI32" s="12">
        <v>4</v>
      </c>
      <c r="DJ32" s="20"/>
      <c r="DK32" s="12"/>
      <c r="DL32" s="12"/>
      <c r="DM32" s="12">
        <f>IF(DG32=0,0,IF(DG32&gt;5,DG32,6-DG32*1))+IF(DH32=0,0,IF(DH32&gt;5,DH32,12-DH32*2))+IF(DI32=0,0,IF(DI32&gt;5,DI32,18-DI32*3))+IF(DJ32=0,0,IF(DJ32&gt;5,DJ32,18-DJ32*3))+IF(DK32=0,0,IF(DK32&gt;5,DK32,24-DK32*4))+IF(DL32=0,0,IF(DL32&gt;5,DL32,30-DL32*5))</f>
        <v>8</v>
      </c>
      <c r="DN32" s="12"/>
      <c r="DO32" s="12"/>
      <c r="DP32" s="12"/>
      <c r="DQ32" s="12"/>
      <c r="DR32" s="12"/>
      <c r="DS32" s="12"/>
      <c r="DT32" s="22">
        <f>IF(DN32=0,0,IF(DN32&gt;10,DN32,11-DN32*1))+IF(DO32=0,0,IF(DO32&gt;10,DO32,22-DO32*2))+IF(DP32=0,0,IF(DP32&gt;10,DP32,33-DP32*3))+IF(DQ32=0,0,IF(DQ32&gt;8,DQ32,28-DQ32*3))+IF(DR32=0,0,IF(DR32&gt;8,DR32,28-DR32*3))+IF(DS32=0,0,IF(DS32&gt;6,DS32,35-DS32*5))</f>
        <v>0</v>
      </c>
      <c r="DU32" s="18"/>
      <c r="DV32" s="8"/>
      <c r="DW32" s="8"/>
      <c r="DX32" s="8"/>
      <c r="DY32" s="8"/>
      <c r="DZ32" s="8"/>
      <c r="EA32" s="8"/>
      <c r="EB32" s="9"/>
      <c r="EC32" s="18">
        <f t="shared" si="0"/>
        <v>8</v>
      </c>
      <c r="ED32" s="129"/>
      <c r="EE32" s="109"/>
      <c r="EF32" s="157"/>
      <c r="EG32" s="359"/>
    </row>
    <row r="33" spans="1:137" ht="27.75" customHeight="1">
      <c r="A33" s="162" t="s">
        <v>150</v>
      </c>
      <c r="B33" s="7" t="s">
        <v>60</v>
      </c>
      <c r="C33" s="150">
        <v>1</v>
      </c>
      <c r="D33" s="154"/>
      <c r="E33" s="154"/>
      <c r="F33" s="154"/>
      <c r="G33" s="154"/>
      <c r="H33" s="8">
        <f>SUM(C33*2)</f>
        <v>2</v>
      </c>
      <c r="I33" s="154">
        <v>1</v>
      </c>
      <c r="J33" s="154"/>
      <c r="K33" s="9">
        <f>SUM(I33*2)</f>
        <v>2</v>
      </c>
      <c r="L33" s="153">
        <v>1</v>
      </c>
      <c r="M33" s="154"/>
      <c r="N33" s="154"/>
      <c r="O33" s="154"/>
      <c r="P33" s="154"/>
      <c r="Q33" s="8">
        <f>SUM(L33*2)</f>
        <v>2</v>
      </c>
      <c r="R33" s="154"/>
      <c r="S33" s="154"/>
      <c r="T33" s="9">
        <f>SUM(R33*2)</f>
        <v>0</v>
      </c>
      <c r="U33" s="153"/>
      <c r="V33" s="154"/>
      <c r="W33" s="154"/>
      <c r="X33" s="8">
        <f>SUM(U33*5)</f>
        <v>0</v>
      </c>
      <c r="Y33" s="154"/>
      <c r="Z33" s="154"/>
      <c r="AA33" s="154"/>
      <c r="AB33" s="8">
        <f>SUM(Y33*5)</f>
        <v>0</v>
      </c>
      <c r="AC33" s="154"/>
      <c r="AD33" s="154"/>
      <c r="AE33" s="10">
        <f>SUM(AC33*5)</f>
        <v>0</v>
      </c>
      <c r="AF33" s="153"/>
      <c r="AG33" s="154"/>
      <c r="AH33" s="154"/>
      <c r="AI33" s="8">
        <f>SUM(AF33*7)</f>
        <v>0</v>
      </c>
      <c r="AJ33" s="154"/>
      <c r="AK33" s="154"/>
      <c r="AL33" s="154"/>
      <c r="AM33" s="8">
        <f>SUM(AJ33*7)</f>
        <v>0</v>
      </c>
      <c r="AN33" s="154"/>
      <c r="AO33" s="154"/>
      <c r="AP33" s="9">
        <f>SUM(AN33*7)</f>
        <v>0</v>
      </c>
      <c r="AQ33" s="153"/>
      <c r="AR33" s="154"/>
      <c r="AS33" s="8">
        <f>SUM(AQ33*10)</f>
        <v>0</v>
      </c>
      <c r="AT33" s="154"/>
      <c r="AU33" s="154"/>
      <c r="AV33" s="8">
        <f>SUM(AT33*10)</f>
        <v>0</v>
      </c>
      <c r="AW33" s="8"/>
      <c r="AX33" s="9">
        <f>SUM(AW33*10)</f>
        <v>0</v>
      </c>
      <c r="AY33" s="153"/>
      <c r="AZ33" s="154"/>
      <c r="BA33" s="8">
        <f>SUM(AY33*10)</f>
        <v>0</v>
      </c>
      <c r="BB33" s="154"/>
      <c r="BC33" s="154"/>
      <c r="BD33" s="8">
        <f>SUM(BB33*10)</f>
        <v>0</v>
      </c>
      <c r="BE33" s="8"/>
      <c r="BF33" s="9">
        <f>SUM(BE33*10)</f>
        <v>0</v>
      </c>
      <c r="BG33" s="11"/>
      <c r="BH33" s="12">
        <f>IF(BG33="A1",30,IF(BG33="A2",25,""))</f>
      </c>
      <c r="BI33" s="13">
        <f>IF(BG33="","",BG33)</f>
      </c>
      <c r="BJ33" s="14"/>
      <c r="BK33" s="13">
        <f>IF(BI33="","",BI33)</f>
      </c>
      <c r="BL33" s="14"/>
      <c r="BM33" s="13">
        <f>IF(BK33="","",BK33)</f>
      </c>
      <c r="BN33" s="15"/>
      <c r="BO33" s="16">
        <f>SUM(H33,K33,Q33,T33,X33,AB33,AE33,AI33,AM33,AP33,AS33,AV33,AX33,BA33,BD33,BF33,BH33)</f>
        <v>6</v>
      </c>
      <c r="BP33" s="155">
        <f>SUM(BO33,BO34)</f>
        <v>22</v>
      </c>
      <c r="BQ33" s="111" t="str">
        <f ca="1">IF(CELL("contenuto",$A33)="","",CELL("contenuto",$A33))</f>
        <v> A.S.D. ARCHEA GINNASTICA</v>
      </c>
      <c r="BR33" s="17" t="s">
        <v>61</v>
      </c>
      <c r="BS33" s="18"/>
      <c r="BT33" s="8"/>
      <c r="BU33" s="8">
        <f>SUM(BS33:BT33)</f>
        <v>0</v>
      </c>
      <c r="BV33" s="8"/>
      <c r="BW33" s="8"/>
      <c r="BX33" s="8">
        <f>SUM(BV33:BW33)</f>
        <v>0</v>
      </c>
      <c r="BY33" s="8"/>
      <c r="BZ33" s="8"/>
      <c r="CA33" s="9">
        <f>SUM(BY33*3)+(BZ33*3)</f>
        <v>0</v>
      </c>
      <c r="CB33" s="27"/>
      <c r="CC33" s="14"/>
      <c r="CD33" s="28"/>
      <c r="CE33" s="8">
        <f>SUM(CB33*2+CD33*2)</f>
        <v>0</v>
      </c>
      <c r="CF33" s="8">
        <v>1</v>
      </c>
      <c r="CG33" s="14"/>
      <c r="CH33" s="8">
        <v>2</v>
      </c>
      <c r="CI33" s="8">
        <f>SUM(CF33*2+CH33*2)</f>
        <v>6</v>
      </c>
      <c r="CJ33" s="149"/>
      <c r="CK33" s="150"/>
      <c r="CL33" s="151"/>
      <c r="CM33" s="152"/>
      <c r="CN33" s="149"/>
      <c r="CO33" s="150"/>
      <c r="CP33" s="10">
        <f>SUM(CJ33*2.5+CN33*2.5)</f>
        <v>0</v>
      </c>
      <c r="CQ33" s="16">
        <f>SUM(BU33,BX33,CA33,CE33,CI33,CP33)</f>
        <v>6</v>
      </c>
      <c r="CR33" s="129">
        <f>SUM(CQ33,CQ34)</f>
        <v>6</v>
      </c>
      <c r="CS33" s="109">
        <f>SUM(BP33,CR33)</f>
        <v>28</v>
      </c>
      <c r="CT33" s="111" t="str">
        <f ca="1">IF(CELL("contenuto",$A33)="","",CELL("contenuto",$A33))</f>
        <v> A.S.D. ARCHEA GINNASTICA</v>
      </c>
      <c r="CU33" s="17" t="s">
        <v>61</v>
      </c>
      <c r="CV33" s="21"/>
      <c r="CW33" s="12">
        <f>SUM(CV33*25)</f>
        <v>0</v>
      </c>
      <c r="CX33" s="12"/>
      <c r="CY33" s="22">
        <f>SUM(CX33*6)</f>
        <v>0</v>
      </c>
      <c r="CZ33" s="21"/>
      <c r="DA33" s="12"/>
      <c r="DB33" s="12"/>
      <c r="DC33" s="12"/>
      <c r="DD33" s="12"/>
      <c r="DE33" s="12"/>
      <c r="DF33" s="12">
        <f>SUM(CZ33*3+DA33*6+DB33*10+DC33*15+DD33*20+DE33*25)</f>
        <v>0</v>
      </c>
      <c r="DG33" s="12"/>
      <c r="DH33" s="12"/>
      <c r="DI33" s="12"/>
      <c r="DJ33" s="12"/>
      <c r="DK33" s="12"/>
      <c r="DL33" s="12"/>
      <c r="DM33" s="12">
        <f>SUM(DG33*3+DH33*6+DI33*10+DJ33*15+DK33*20+DL33*25)</f>
        <v>0</v>
      </c>
      <c r="DN33" s="12"/>
      <c r="DO33" s="12"/>
      <c r="DP33" s="12"/>
      <c r="DQ33" s="12"/>
      <c r="DR33" s="12"/>
      <c r="DS33" s="12"/>
      <c r="DT33" s="22">
        <f>SUM(DN33*5+DO33*9+DP33*13+DQ33*20+DR33*20+DS33*25)</f>
        <v>0</v>
      </c>
      <c r="DU33" s="18"/>
      <c r="DV33" s="8"/>
      <c r="DW33" s="8"/>
      <c r="DX33" s="8"/>
      <c r="DY33" s="8"/>
      <c r="DZ33" s="8"/>
      <c r="EA33" s="8"/>
      <c r="EB33" s="9"/>
      <c r="EC33" s="18">
        <f t="shared" si="0"/>
        <v>0</v>
      </c>
      <c r="ED33" s="129">
        <f>SUM(EC33,EC34)</f>
        <v>0</v>
      </c>
      <c r="EE33" s="109">
        <f>SUM(ED33)</f>
        <v>0</v>
      </c>
      <c r="EF33" s="111" t="str">
        <f ca="1">IF(CELL("contenuto",$A33)="","",CELL("contenuto",$A33))</f>
        <v> A.S.D. ARCHEA GINNASTICA</v>
      </c>
      <c r="EG33" s="359">
        <f>SUM(CS33,EE33)</f>
        <v>28</v>
      </c>
    </row>
    <row r="34" spans="1:137" ht="27.75" customHeight="1">
      <c r="A34" s="162"/>
      <c r="B34" s="7" t="s">
        <v>62</v>
      </c>
      <c r="C34" s="23">
        <v>1</v>
      </c>
      <c r="D34" s="8"/>
      <c r="E34" s="8"/>
      <c r="F34" s="8"/>
      <c r="G34" s="8"/>
      <c r="H34" s="12">
        <f>IF(C34=0,0,IF(C34&gt;5,1,12-C34*2))+IF(D34=0,0,IF(D34&gt;5,1,12-D34*2))+IF(E34=0,0,IF(E34&gt;5,1,12-E34*2))+IF(F34=0,0,IF(F34&gt;5,1,12-F34*2))+IF(G34=0,0,IF(G34&gt;5,1,12-G34*2))</f>
        <v>10</v>
      </c>
      <c r="I34" s="8">
        <v>6</v>
      </c>
      <c r="J34" s="8"/>
      <c r="K34" s="22">
        <f>IF(I34=0,0,IF(I34&gt;10,1,11-I34*1))+IF(J34=0,0,IF(J34&gt;10,1,11-J34*1))</f>
        <v>5</v>
      </c>
      <c r="L34" s="18">
        <v>11</v>
      </c>
      <c r="M34" s="8"/>
      <c r="N34" s="8"/>
      <c r="O34" s="8"/>
      <c r="P34" s="8"/>
      <c r="Q34" s="12">
        <f>IF(L34=0,0,IF(L34&gt;5,1,12-L34*2))+IF(M34=0,0,IF(M34&gt;5,1,12-M34*2))+IF(N34=0,0,IF(N34&gt;5,1,12-N34*2))+IF(O34=0,0,IF(O34&gt;5,1,12-O34*2))+IF(P34=0,0,IF(P34&gt;5,1,12-P34*2))</f>
        <v>1</v>
      </c>
      <c r="R34" s="8"/>
      <c r="S34" s="8"/>
      <c r="T34" s="22">
        <f>IF(R34=0,0,IF(R34&gt;10,1,11-R34*1))+IF(S34=0,0,IF(S34&gt;10,1,11-S34*1))</f>
        <v>0</v>
      </c>
      <c r="U34" s="18"/>
      <c r="V34" s="8"/>
      <c r="W34" s="8"/>
      <c r="X34" s="12">
        <f>IF(U34=0,0,IF(U34&gt;5,1,6-U34*1))+IF(V34=0,0,IF(V34&gt;5,1,6-V34*1))+IF(W34=0,0,IF(W34&gt;5,1,6-W34*1))</f>
        <v>0</v>
      </c>
      <c r="Y34" s="8"/>
      <c r="Z34" s="8"/>
      <c r="AA34" s="8"/>
      <c r="AB34" s="12">
        <f>IF(Y34=0,0,IF(Y34&gt;5,1,6-Y34*1))+IF(Z34=0,0,IF(Z34&gt;5,1,6-Z34*1))+IF(AA34=0,0,IF(AA34&gt;5,1,6-AA34*1))</f>
        <v>0</v>
      </c>
      <c r="AC34" s="8"/>
      <c r="AD34" s="8"/>
      <c r="AE34" s="25">
        <f>IF(AC34=0,0,IF(AC34&gt;10,1,22-AC34*2))+IF(AD34=0,0,IF(AD34&gt;10,1,22-AD34*2))</f>
        <v>0</v>
      </c>
      <c r="AF34" s="18"/>
      <c r="AG34" s="8"/>
      <c r="AH34" s="8"/>
      <c r="AI34" s="12">
        <f>IF(AF34=0,0,IF(AF34&gt;5,1,12-AF34*2))+IF(AG34=0,0,IF(AG34&gt;5,1,12-AG34*2))+IF(AH34=0,0,IF(AH34&gt;5,1,12-AH34*2))</f>
        <v>0</v>
      </c>
      <c r="AJ34" s="8"/>
      <c r="AK34" s="8"/>
      <c r="AL34" s="8"/>
      <c r="AM34" s="12">
        <f>IF(AJ34=0,0,IF(AJ34&gt;5,1,12-AJ34*2))+IF(AK34=0,0,IF(AK34&gt;5,1,12-AK34*2))+IF(AL34=0,0,IF(AL34&gt;5,1,12-AL34*2))</f>
        <v>0</v>
      </c>
      <c r="AN34" s="8"/>
      <c r="AO34" s="8"/>
      <c r="AP34" s="22">
        <f>IF(AN34=0,0,IF(AN34&gt;10,1,22-AN34*2))+IF(AO34=0,0,IF(AO34&gt;10,1,22-AO34*2))</f>
        <v>0</v>
      </c>
      <c r="AQ34" s="18"/>
      <c r="AR34" s="8"/>
      <c r="AS34" s="12">
        <f>IF(AQ34=0,0,IF(AQ34&gt;5,1,6-AQ34*1))+IF(AR34=0,0,IF(AR34&gt;5,1,6-AR34*1))</f>
        <v>0</v>
      </c>
      <c r="AT34" s="8"/>
      <c r="AU34" s="8"/>
      <c r="AV34" s="12">
        <f>IF(AT34=0,0,IF(AT34&gt;5,1,6-AT34*1))+IF(AU34=0,0,IF(AU34&gt;5,1,6-AU34*1))</f>
        <v>0</v>
      </c>
      <c r="AW34" s="8"/>
      <c r="AX34" s="22">
        <f>IF(AW34=0,0,IF(AW34&gt;10,1,22-AW34*2))</f>
        <v>0</v>
      </c>
      <c r="AY34" s="18"/>
      <c r="AZ34" s="8"/>
      <c r="BA34" s="12">
        <f>IF(AY34=0,0,IF(AY34&gt;5,1,12-AY34*2))+IF(AZ34=0,0,IF(AZ34&gt;5,1,12-AZ34*2))</f>
        <v>0</v>
      </c>
      <c r="BB34" s="8"/>
      <c r="BC34" s="8"/>
      <c r="BD34" s="12">
        <f>IF(BB34=0,0,IF(BB34&gt;5,1,12-BB34*2))+IF(BC34=0,0,IF(BC34&gt;5,1,12-BC34*2))</f>
        <v>0</v>
      </c>
      <c r="BE34" s="8"/>
      <c r="BF34" s="22">
        <f>IF(BE34=0,0,IF(BE34&gt;10,1,22-BE34*2))</f>
        <v>0</v>
      </c>
      <c r="BG34" s="18"/>
      <c r="BH34" s="12">
        <f>IF(BG34=0,0,IF(BG34&gt;10,1,IF(BG33="A1",33-BG34*3,22-BG34*2)))</f>
        <v>0</v>
      </c>
      <c r="BI34" s="8"/>
      <c r="BJ34" s="12">
        <f>IF(BI34=0,0,IF(BI34&gt;10,1,IF(BI33="A1",33-BI34*3,22-BI34*2)))</f>
        <v>0</v>
      </c>
      <c r="BK34" s="8"/>
      <c r="BL34" s="12">
        <f>IF(BK34=0,0,IF(BK34&gt;10,1,IF(BK33="A1",33-BK34*3,22-BK34*2)))</f>
        <v>0</v>
      </c>
      <c r="BM34" s="8"/>
      <c r="BN34" s="22">
        <f>IF(BM34=0,0,IF(BM34&gt;10,1,IF(BM33="A1",33-BM34*3,22-BM34*2)))</f>
        <v>0</v>
      </c>
      <c r="BO34" s="16">
        <f>SUM(H34,K34,Q34,T34,X34,AB34,AE34,AI34,AM34,AP34,AS34,AV34,AX34,BA34,BD34,BF34,BH34,BJ34,BL34,BN34)</f>
        <v>16</v>
      </c>
      <c r="BP34" s="155"/>
      <c r="BQ34" s="157"/>
      <c r="BR34" s="17" t="s">
        <v>62</v>
      </c>
      <c r="BS34" s="18"/>
      <c r="BT34" s="8"/>
      <c r="BU34" s="12">
        <f>IF(BS34=0,0,IF(BS34&gt;5,BS34,6-BS34*1))+IF(BT34=0,0,IF(BT34&gt;5,BT34,6-BT34*1))</f>
        <v>0</v>
      </c>
      <c r="BV34" s="12"/>
      <c r="BW34" s="12"/>
      <c r="BX34" s="12">
        <f>IF(BV34=0,0,IF(BV34&gt;5,BV34,6-BV34*1))+IF(BW34=0,0,IF(BW34&gt;5,BW34,6-BW34*1))</f>
        <v>0</v>
      </c>
      <c r="BY34" s="8"/>
      <c r="BZ34" s="8"/>
      <c r="CA34" s="22">
        <f>IF(BY34=0,0,IF(BY34&gt;10,BY34,11-BY34*1))+IF(BZ34=0,0,IF(BZ34&gt;10,BZ34,11-BZ34*1))</f>
        <v>0</v>
      </c>
      <c r="CB34" s="27"/>
      <c r="CC34" s="28"/>
      <c r="CD34" s="28"/>
      <c r="CE34" s="8">
        <f>SUM(CB34*5+CC34*3+CD34*1)</f>
        <v>0</v>
      </c>
      <c r="CF34" s="8"/>
      <c r="CG34" s="28"/>
      <c r="CH34" s="8"/>
      <c r="CI34" s="8">
        <f>SUM(CF34*5+CG34*3+CH34*1)</f>
        <v>0</v>
      </c>
      <c r="CJ34" s="8"/>
      <c r="CK34" s="8"/>
      <c r="CL34" s="28"/>
      <c r="CM34" s="28"/>
      <c r="CN34" s="8"/>
      <c r="CO34" s="9"/>
      <c r="CP34" s="10">
        <f>SUM(CJ34*15+CK34*13+CL34*11+CM34*9+CN34*7+CO34*5)</f>
        <v>0</v>
      </c>
      <c r="CQ34" s="16">
        <f>SUM(BU34,BX34,CA34+CE34,CI34,CP34)</f>
        <v>0</v>
      </c>
      <c r="CR34" s="129"/>
      <c r="CS34" s="109"/>
      <c r="CT34" s="157"/>
      <c r="CU34" s="17" t="s">
        <v>62</v>
      </c>
      <c r="CV34" s="21"/>
      <c r="CW34" s="12">
        <f>IF(CV34=0,0,IF(CV34&gt;10,1,44-CV34*4))</f>
        <v>0</v>
      </c>
      <c r="CX34" s="12"/>
      <c r="CY34" s="22">
        <f>IF(CX34=0,0,IF(CX34=6,1,IF(CX34&gt;6,CX34,12-CX34*2)))</f>
        <v>0</v>
      </c>
      <c r="CZ34" s="21"/>
      <c r="DA34" s="12"/>
      <c r="DB34" s="12"/>
      <c r="DC34" s="12"/>
      <c r="DD34" s="12"/>
      <c r="DE34" s="12"/>
      <c r="DF34" s="12">
        <f>IF(CZ34=0,0,IF(CZ34&gt;5,CZ34,6-CZ34*1))+IF(DA34=0,0,IF(DA34&gt;5,DA34,12-DA34*2))+IF(DB34=0,0,IF(DB34&gt;5,DB34,18-DB34*3))+IF(DC34=0,0,IF(DC34&gt;5,DC34,18-DC34*3))+IF(DD34=0,0,IF(DD34&gt;5,DD34,24-DD34*4))+IF(DE34=0,0,IF(DE34&gt;5,DE34,30-DE34*5))</f>
        <v>0</v>
      </c>
      <c r="DG34" s="12"/>
      <c r="DH34" s="12"/>
      <c r="DI34" s="12"/>
      <c r="DJ34" s="12"/>
      <c r="DK34" s="12"/>
      <c r="DL34" s="12"/>
      <c r="DM34" s="12">
        <f>IF(DG34=0,0,IF(DG34&gt;5,DG34,6-DG34*1))+IF(DH34=0,0,IF(DH34&gt;5,DH34,12-DH34*2))+IF(DI34=0,0,IF(DI34&gt;5,DI34,18-DI34*3))+IF(DJ34=0,0,IF(DJ34&gt;5,DJ34,18-DJ34*3))+IF(DK34=0,0,IF(DK34&gt;5,DK34,24-DK34*4))+IF(DL34=0,0,IF(DL34&gt;5,DL34,30-DL34*5))</f>
        <v>0</v>
      </c>
      <c r="DN34" s="12"/>
      <c r="DO34" s="12"/>
      <c r="DP34" s="12"/>
      <c r="DQ34" s="12"/>
      <c r="DR34" s="12"/>
      <c r="DS34" s="12"/>
      <c r="DT34" s="22">
        <f>IF(DN34=0,0,IF(DN34&gt;10,DN34,11-DN34*1))+IF(DO34=0,0,IF(DO34&gt;10,DO34,22-DO34*2))+IF(DP34=0,0,IF(DP34&gt;10,DP34,33-DP34*3))+IF(DQ34=0,0,IF(DQ34&gt;8,DQ34,28-DQ34*3))+IF(DR34=0,0,IF(DR34&gt;8,DR34,28-DR34*3))+IF(DS34=0,0,IF(DS34&gt;6,DS34,35-DS34*5))</f>
        <v>0</v>
      </c>
      <c r="DU34" s="18"/>
      <c r="DV34" s="8"/>
      <c r="DW34" s="8"/>
      <c r="DX34" s="8"/>
      <c r="DY34" s="8"/>
      <c r="DZ34" s="8"/>
      <c r="EA34" s="8"/>
      <c r="EB34" s="9"/>
      <c r="EC34" s="18">
        <f t="shared" si="0"/>
        <v>0</v>
      </c>
      <c r="ED34" s="129"/>
      <c r="EE34" s="109"/>
      <c r="EF34" s="157"/>
      <c r="EG34" s="359"/>
    </row>
    <row r="35" spans="1:137" ht="27.75" customHeight="1">
      <c r="A35" s="162" t="s">
        <v>137</v>
      </c>
      <c r="B35" s="7" t="s">
        <v>60</v>
      </c>
      <c r="C35" s="150"/>
      <c r="D35" s="154"/>
      <c r="E35" s="154"/>
      <c r="F35" s="154"/>
      <c r="G35" s="154"/>
      <c r="H35" s="8">
        <f>SUM(C35*2)</f>
        <v>0</v>
      </c>
      <c r="I35" s="154"/>
      <c r="J35" s="154"/>
      <c r="K35" s="9">
        <f>SUM(I35*2)</f>
        <v>0</v>
      </c>
      <c r="L35" s="153">
        <v>1</v>
      </c>
      <c r="M35" s="154"/>
      <c r="N35" s="154"/>
      <c r="O35" s="154"/>
      <c r="P35" s="154"/>
      <c r="Q35" s="8">
        <f>SUM(L35*2)</f>
        <v>2</v>
      </c>
      <c r="R35" s="154">
        <v>1</v>
      </c>
      <c r="S35" s="154"/>
      <c r="T35" s="9">
        <f>SUM(R35*2)</f>
        <v>2</v>
      </c>
      <c r="U35" s="153">
        <v>1</v>
      </c>
      <c r="V35" s="154"/>
      <c r="W35" s="154"/>
      <c r="X35" s="8">
        <f>SUM(U35*5)</f>
        <v>5</v>
      </c>
      <c r="Y35" s="154">
        <v>1</v>
      </c>
      <c r="Z35" s="154"/>
      <c r="AA35" s="154"/>
      <c r="AB35" s="8">
        <f>SUM(Y35*5)</f>
        <v>5</v>
      </c>
      <c r="AC35" s="154">
        <v>1</v>
      </c>
      <c r="AD35" s="154"/>
      <c r="AE35" s="10">
        <f>SUM(AC35*5)</f>
        <v>5</v>
      </c>
      <c r="AF35" s="153">
        <v>1</v>
      </c>
      <c r="AG35" s="154"/>
      <c r="AH35" s="154"/>
      <c r="AI35" s="8">
        <f>SUM(AF35*7)</f>
        <v>7</v>
      </c>
      <c r="AJ35" s="154">
        <v>1</v>
      </c>
      <c r="AK35" s="154"/>
      <c r="AL35" s="154"/>
      <c r="AM35" s="8">
        <f>SUM(AJ35*7)</f>
        <v>7</v>
      </c>
      <c r="AN35" s="154">
        <v>1</v>
      </c>
      <c r="AO35" s="154"/>
      <c r="AP35" s="9">
        <f>SUM(AN35*7)</f>
        <v>7</v>
      </c>
      <c r="AQ35" s="153">
        <v>1</v>
      </c>
      <c r="AR35" s="154"/>
      <c r="AS35" s="8">
        <f>SUM(AQ35*10)</f>
        <v>10</v>
      </c>
      <c r="AT35" s="154">
        <v>1</v>
      </c>
      <c r="AU35" s="154"/>
      <c r="AV35" s="8">
        <f>SUM(AT35*10)</f>
        <v>10</v>
      </c>
      <c r="AW35" s="8"/>
      <c r="AX35" s="9">
        <f>SUM(AW35*10)</f>
        <v>0</v>
      </c>
      <c r="AY35" s="153"/>
      <c r="AZ35" s="154"/>
      <c r="BA35" s="8">
        <f>SUM(AY35*10)</f>
        <v>0</v>
      </c>
      <c r="BB35" s="154"/>
      <c r="BC35" s="154"/>
      <c r="BD35" s="8">
        <f>SUM(BB35*10)</f>
        <v>0</v>
      </c>
      <c r="BE35" s="8"/>
      <c r="BF35" s="9">
        <f>SUM(BE35*10)</f>
        <v>0</v>
      </c>
      <c r="BG35" s="11" t="s">
        <v>68</v>
      </c>
      <c r="BH35" s="12">
        <f>IF(BG35="A1",30,IF(BG35="A2",25,""))</f>
        <v>25</v>
      </c>
      <c r="BI35" s="13" t="str">
        <f>IF(BG35="","",BG35)</f>
        <v>A2</v>
      </c>
      <c r="BJ35" s="14"/>
      <c r="BK35" s="13" t="str">
        <f>IF(BI35="","",BI35)</f>
        <v>A2</v>
      </c>
      <c r="BL35" s="14"/>
      <c r="BM35" s="13" t="str">
        <f>IF(BK35="","",BK35)</f>
        <v>A2</v>
      </c>
      <c r="BN35" s="15"/>
      <c r="BO35" s="16">
        <f>SUM(H35,K35,Q35,T35,X35,AB35,AE35,AI35,AM35,AP35,AS35,AV35,AX35,BA35,BD35,BF35,BH35)</f>
        <v>85</v>
      </c>
      <c r="BP35" s="155">
        <f>SUM(BO35,BO36)</f>
        <v>161</v>
      </c>
      <c r="BQ35" s="111" t="str">
        <f ca="1">IF(CELL("contenuto",$A35)="","",CELL("contenuto",$A35))</f>
        <v>CORPO LIBERO G.T.</v>
      </c>
      <c r="BR35" s="17" t="s">
        <v>61</v>
      </c>
      <c r="BS35" s="18"/>
      <c r="BT35" s="8"/>
      <c r="BU35" s="8">
        <f>SUM(BS35:BT35)</f>
        <v>0</v>
      </c>
      <c r="BV35" s="8">
        <v>2</v>
      </c>
      <c r="BW35" s="8"/>
      <c r="BX35" s="8">
        <f>SUM(BV35:BW35)</f>
        <v>2</v>
      </c>
      <c r="BY35" s="8"/>
      <c r="BZ35" s="8"/>
      <c r="CA35" s="9">
        <f>SUM(BY35*3)+(BZ35*3)</f>
        <v>0</v>
      </c>
      <c r="CB35" s="27">
        <v>6</v>
      </c>
      <c r="CC35" s="14"/>
      <c r="CD35" s="28">
        <v>11</v>
      </c>
      <c r="CE35" s="8">
        <f>SUM(CB35*2+CD35*2)</f>
        <v>34</v>
      </c>
      <c r="CF35" s="8">
        <v>7</v>
      </c>
      <c r="CG35" s="14"/>
      <c r="CH35" s="8">
        <v>13</v>
      </c>
      <c r="CI35" s="8">
        <f>SUM(CF35*2+CH35*2)</f>
        <v>40</v>
      </c>
      <c r="CJ35" s="149">
        <v>6</v>
      </c>
      <c r="CK35" s="150"/>
      <c r="CL35" s="151"/>
      <c r="CM35" s="152"/>
      <c r="CN35" s="149">
        <v>11</v>
      </c>
      <c r="CO35" s="150"/>
      <c r="CP35" s="10">
        <f>SUM(CJ35*2.5+CN35*2.5)</f>
        <v>42.5</v>
      </c>
      <c r="CQ35" s="16">
        <f>SUM(BU35,BX35,CA35,CE35,CI35,CP35)</f>
        <v>118.5</v>
      </c>
      <c r="CR35" s="129">
        <f>SUM(CQ35,CQ36)</f>
        <v>164.5</v>
      </c>
      <c r="CS35" s="109">
        <f>SUM(BP35,CR35)</f>
        <v>325.5</v>
      </c>
      <c r="CT35" s="111" t="str">
        <f ca="1">IF(CELL("contenuto",$A35)="","",CELL("contenuto",$A35))</f>
        <v>CORPO LIBERO G.T.</v>
      </c>
      <c r="CU35" s="17" t="s">
        <v>61</v>
      </c>
      <c r="CV35" s="21"/>
      <c r="CW35" s="12">
        <f>SUM(CV35*25)</f>
        <v>0</v>
      </c>
      <c r="CX35" s="12"/>
      <c r="CY35" s="22">
        <f>SUM(CX35*6)</f>
        <v>0</v>
      </c>
      <c r="CZ35" s="21">
        <v>4</v>
      </c>
      <c r="DA35" s="12">
        <v>3</v>
      </c>
      <c r="DB35" s="12">
        <v>2</v>
      </c>
      <c r="DC35" s="12"/>
      <c r="DD35" s="12"/>
      <c r="DE35" s="12">
        <v>1</v>
      </c>
      <c r="DF35" s="12">
        <f>SUM(CZ35*3+DA35*6+DB35*10+DC35*15+DD35*20+DE35*25)</f>
        <v>75</v>
      </c>
      <c r="DG35" s="12">
        <v>4</v>
      </c>
      <c r="DH35" s="12">
        <v>4</v>
      </c>
      <c r="DI35" s="12">
        <v>2</v>
      </c>
      <c r="DJ35" s="12"/>
      <c r="DK35" s="12"/>
      <c r="DL35" s="12"/>
      <c r="DM35" s="12">
        <f>SUM(DG35*3+DH35*6+DI35*10+DJ35*15+DK35*20+DL35*25)</f>
        <v>56</v>
      </c>
      <c r="DN35" s="12">
        <v>2</v>
      </c>
      <c r="DO35" s="12"/>
      <c r="DP35" s="12">
        <v>2</v>
      </c>
      <c r="DQ35" s="12"/>
      <c r="DR35" s="12"/>
      <c r="DS35" s="12">
        <v>1</v>
      </c>
      <c r="DT35" s="22">
        <f>SUM(DN35*5+DO35*9+DP35*13+DQ35*20+DR35*20+DS35*25)</f>
        <v>61</v>
      </c>
      <c r="DU35" s="18"/>
      <c r="DV35" s="8"/>
      <c r="DW35" s="8"/>
      <c r="DX35" s="8"/>
      <c r="DY35" s="8"/>
      <c r="DZ35" s="8"/>
      <c r="EA35" s="8"/>
      <c r="EB35" s="9"/>
      <c r="EC35" s="18">
        <f t="shared" si="0"/>
        <v>192</v>
      </c>
      <c r="ED35" s="129">
        <f>SUM(EC35,EC36)</f>
        <v>267</v>
      </c>
      <c r="EE35" s="109">
        <f>SUM(ED35)</f>
        <v>267</v>
      </c>
      <c r="EF35" s="111" t="str">
        <f ca="1">IF(CELL("contenuto",$A35)="","",CELL("contenuto",$A35))</f>
        <v>CORPO LIBERO G.T.</v>
      </c>
      <c r="EG35" s="359">
        <f>SUM(CS35,EE35)</f>
        <v>592.5</v>
      </c>
    </row>
    <row r="36" spans="1:137" ht="27.75" customHeight="1">
      <c r="A36" s="162"/>
      <c r="B36" s="7" t="s">
        <v>62</v>
      </c>
      <c r="C36" s="23"/>
      <c r="D36" s="8"/>
      <c r="E36" s="8"/>
      <c r="F36" s="8"/>
      <c r="G36" s="8"/>
      <c r="H36" s="12">
        <f>IF(C36=0,0,IF(C36&gt;5,1,12-C36*2))+IF(D36=0,0,IF(D36&gt;5,1,12-D36*2))+IF(E36=0,0,IF(E36&gt;5,1,12-E36*2))+IF(F36=0,0,IF(F36&gt;5,1,12-F36*2))+IF(G36=0,0,IF(G36&gt;5,1,12-G36*2))</f>
        <v>0</v>
      </c>
      <c r="I36" s="8"/>
      <c r="J36" s="8"/>
      <c r="K36" s="22">
        <f>IF(I36=0,0,IF(I36&gt;10,1,11-I36*1))+IF(J36=0,0,IF(J36&gt;10,1,11-J36*1))</f>
        <v>0</v>
      </c>
      <c r="L36" s="18">
        <v>3</v>
      </c>
      <c r="M36" s="8"/>
      <c r="N36" s="8"/>
      <c r="O36" s="8"/>
      <c r="P36" s="8"/>
      <c r="Q36" s="12">
        <f>IF(L36=0,0,IF(L36&gt;5,1,12-L36*2))+IF(M36=0,0,IF(M36&gt;5,1,12-M36*2))+IF(N36=0,0,IF(N36&gt;5,1,12-N36*2))+IF(O36=0,0,IF(O36&gt;5,1,12-O36*2))+IF(P36=0,0,IF(P36&gt;5,1,12-P36*2))</f>
        <v>6</v>
      </c>
      <c r="R36" s="8">
        <v>5</v>
      </c>
      <c r="S36" s="8"/>
      <c r="T36" s="22">
        <f>IF(R36=0,0,IF(R36&gt;10,1,11-R36*1))+IF(S36=0,0,IF(S36&gt;10,1,11-S36*1))</f>
        <v>6</v>
      </c>
      <c r="U36" s="18">
        <v>7</v>
      </c>
      <c r="V36" s="8"/>
      <c r="W36" s="8"/>
      <c r="X36" s="12">
        <f>IF(U36=0,0,IF(U36&gt;5,1,6-U36*1))+IF(V36=0,0,IF(V36&gt;5,1,6-V36*1))+IF(W36=0,0,IF(W36&gt;5,1,6-W36*1))</f>
        <v>1</v>
      </c>
      <c r="Y36" s="8">
        <v>11</v>
      </c>
      <c r="Z36" s="8"/>
      <c r="AA36" s="8"/>
      <c r="AB36" s="12">
        <f>IF(Y36=0,0,IF(Y36&gt;5,1,6-Y36*1))+IF(Z36=0,0,IF(Z36&gt;5,1,6-Z36*1))+IF(AA36=0,0,IF(AA36&gt;5,1,6-AA36*1))</f>
        <v>1</v>
      </c>
      <c r="AC36" s="8">
        <v>35</v>
      </c>
      <c r="AD36" s="8"/>
      <c r="AE36" s="25">
        <f>IF(AC36=0,0,IF(AC36&gt;10,1,22-AC36*2))+IF(AD36=0,0,IF(AD36&gt;10,1,22-AD36*2))</f>
        <v>1</v>
      </c>
      <c r="AF36" s="18">
        <v>1</v>
      </c>
      <c r="AG36" s="8"/>
      <c r="AH36" s="8"/>
      <c r="AI36" s="12">
        <f>IF(AF36=0,0,IF(AF36&gt;5,1,12-AF36*2))+IF(AG36=0,0,IF(AG36&gt;5,1,12-AG36*2))+IF(AH36=0,0,IF(AH36&gt;5,1,12-AH36*2))</f>
        <v>10</v>
      </c>
      <c r="AJ36" s="8">
        <v>1</v>
      </c>
      <c r="AK36" s="8"/>
      <c r="AL36" s="8"/>
      <c r="AM36" s="12">
        <f>IF(AJ36=0,0,IF(AJ36&gt;5,1,12-AJ36*2))+IF(AK36=0,0,IF(AK36&gt;5,1,12-AK36*2))+IF(AL36=0,0,IF(AL36&gt;5,1,12-AL36*2))</f>
        <v>10</v>
      </c>
      <c r="AN36" s="8">
        <v>16</v>
      </c>
      <c r="AO36" s="8"/>
      <c r="AP36" s="22">
        <f>IF(AN36=0,0,IF(AN36&gt;10,1,22-AN36*2))+IF(AO36=0,0,IF(AO36&gt;10,1,22-AO36*2))</f>
        <v>1</v>
      </c>
      <c r="AQ36" s="18">
        <v>3</v>
      </c>
      <c r="AR36" s="8"/>
      <c r="AS36" s="12">
        <f>IF(AQ36=0,0,IF(AQ36&gt;5,1,6-AQ36*1))+IF(AR36=0,0,IF(AR36&gt;5,1,6-AR36*1))</f>
        <v>3</v>
      </c>
      <c r="AT36" s="8">
        <v>7</v>
      </c>
      <c r="AU36" s="8"/>
      <c r="AV36" s="12">
        <f>IF(AT36=0,0,IF(AT36&gt;5,1,6-AT36*1))+IF(AU36=0,0,IF(AU36&gt;5,1,6-AU36*1))</f>
        <v>1</v>
      </c>
      <c r="AW36" s="8"/>
      <c r="AX36" s="22">
        <f>IF(AW36=0,0,IF(AW36&gt;10,1,22-AW36*2))</f>
        <v>0</v>
      </c>
      <c r="AY36" s="18"/>
      <c r="AZ36" s="8"/>
      <c r="BA36" s="12">
        <f>IF(AY36=0,0,IF(AY36&gt;5,1,12-AY36*2))+IF(AZ36=0,0,IF(AZ36&gt;5,1,12-AZ36*2))</f>
        <v>0</v>
      </c>
      <c r="BB36" s="8"/>
      <c r="BC36" s="8"/>
      <c r="BD36" s="12">
        <f>IF(BB36=0,0,IF(BB36&gt;5,1,12-BB36*2))+IF(BC36=0,0,IF(BC36&gt;5,1,12-BC36*2))</f>
        <v>0</v>
      </c>
      <c r="BE36" s="8"/>
      <c r="BF36" s="22">
        <f>IF(BE36=0,0,IF(BE36&gt;10,1,22-BE36*2))</f>
        <v>0</v>
      </c>
      <c r="BG36" s="18">
        <v>9</v>
      </c>
      <c r="BH36" s="12">
        <f>IF(BG36=0,0,IF(BG36&gt;10,1,IF(BG35="A1",33-BG36*3,22-BG36*2)))</f>
        <v>4</v>
      </c>
      <c r="BI36" s="8">
        <v>10</v>
      </c>
      <c r="BJ36" s="12">
        <f>IF(BI36=0,0,IF(BI36&gt;10,1,IF(BI35="A1",33-BI36*3,22-BI36*2)))</f>
        <v>2</v>
      </c>
      <c r="BK36" s="8">
        <v>4</v>
      </c>
      <c r="BL36" s="12">
        <f>IF(BK36=0,0,IF(BK36&gt;10,1,IF(BK35="A1",33-BK36*3,22-BK36*2)))</f>
        <v>14</v>
      </c>
      <c r="BM36" s="8">
        <v>3</v>
      </c>
      <c r="BN36" s="22">
        <f>IF(BM36=0,0,IF(BM36&gt;10,1,IF(BM35="A1",33-BM36*3,22-BM36*2)))</f>
        <v>16</v>
      </c>
      <c r="BO36" s="16">
        <f>SUM(H36,K36,Q36,T36,X36,AB36,AE36,AI36,AM36,AP36,AS36,AV36,AX36,BA36,BD36,BF36,BH36,BJ36,BL36,BN36)</f>
        <v>76</v>
      </c>
      <c r="BP36" s="155"/>
      <c r="BQ36" s="157"/>
      <c r="BR36" s="17" t="s">
        <v>62</v>
      </c>
      <c r="BS36" s="18"/>
      <c r="BT36" s="8"/>
      <c r="BU36" s="12">
        <f>IF(BS36=0,0,IF(BS36&gt;5,BS36,6-BS36*1))+IF(BT36=0,0,IF(BT36&gt;5,BT36,6-BT36*1))</f>
        <v>0</v>
      </c>
      <c r="BV36" s="12"/>
      <c r="BW36" s="12"/>
      <c r="BX36" s="12">
        <f>IF(BV36=0,0,IF(BV36&gt;5,BV36,6-BV36*1))+IF(BW36=0,0,IF(BW36&gt;5,BW36,6-BW36*1))</f>
        <v>0</v>
      </c>
      <c r="BY36" s="8"/>
      <c r="BZ36" s="8"/>
      <c r="CA36" s="22">
        <f>IF(BY36=0,0,IF(BY36&gt;10,BY36,11-BY36*1))+IF(BZ36=0,0,IF(BZ36&gt;10,BZ36,11-BZ36*1))</f>
        <v>0</v>
      </c>
      <c r="CB36" s="27">
        <v>2</v>
      </c>
      <c r="CC36" s="28">
        <v>4</v>
      </c>
      <c r="CD36" s="28"/>
      <c r="CE36" s="8">
        <f>SUM(CB36*5+CC36*3+CD36*1)</f>
        <v>22</v>
      </c>
      <c r="CF36" s="8">
        <v>1</v>
      </c>
      <c r="CG36" s="28">
        <v>2</v>
      </c>
      <c r="CH36" s="8">
        <v>3</v>
      </c>
      <c r="CI36" s="8">
        <f>SUM(CF36*5+CG36*3+CH36*1)</f>
        <v>14</v>
      </c>
      <c r="CJ36" s="8"/>
      <c r="CK36" s="8"/>
      <c r="CL36" s="28"/>
      <c r="CM36" s="28"/>
      <c r="CN36" s="8"/>
      <c r="CO36" s="9">
        <v>2</v>
      </c>
      <c r="CP36" s="10">
        <f>SUM(CJ36*15+CK36*13+CL36*11+CM36*9+CN36*7+CO36*5)</f>
        <v>10</v>
      </c>
      <c r="CQ36" s="16">
        <f>SUM(BU36,BX36,CA36+CE36,CI36,CP36)</f>
        <v>46</v>
      </c>
      <c r="CR36" s="129"/>
      <c r="CS36" s="109"/>
      <c r="CT36" s="157"/>
      <c r="CU36" s="17" t="s">
        <v>62</v>
      </c>
      <c r="CV36" s="21"/>
      <c r="CW36" s="12">
        <f>IF(CV36=0,0,IF(CV36&gt;10,1,44-CV36*4))</f>
        <v>0</v>
      </c>
      <c r="CX36" s="12"/>
      <c r="CY36" s="22">
        <f>IF(CX36=0,0,IF(CX36=6,1,IF(CX36&gt;6,CX36,12-CX36*2)))</f>
        <v>0</v>
      </c>
      <c r="CZ36" s="21">
        <v>1</v>
      </c>
      <c r="DA36" s="20"/>
      <c r="DB36" s="12">
        <v>27</v>
      </c>
      <c r="DC36" s="12"/>
      <c r="DD36" s="12"/>
      <c r="DE36" s="12">
        <v>2</v>
      </c>
      <c r="DF36" s="12">
        <f>IF(CZ36=0,0,IF(CZ36&gt;5,CZ36,6-CZ36*1))+IF(DA36=0,0,IF(DA36&gt;5,DA36,12-DA36*2))+IF(DB36=0,0,IF(DB36&gt;5,DB36,18-DB36*3))+IF(DC36=0,0,IF(DC36&gt;5,DC36,18-DC36*3))+IF(DD36=0,0,IF(DD36&gt;5,DD36,24-DD36*4))+IF(DE36=0,0,IF(DE36&gt;5,DE36,30-DE36*5))</f>
        <v>52</v>
      </c>
      <c r="DG36" s="12">
        <v>1</v>
      </c>
      <c r="DH36" s="20"/>
      <c r="DI36" s="12">
        <v>18</v>
      </c>
      <c r="DJ36" s="12"/>
      <c r="DK36" s="12"/>
      <c r="DL36" s="12"/>
      <c r="DM36" s="12">
        <f>IF(DG36=0,0,IF(DG36&gt;5,DG36,6-DG36*1))+IF(DH36=0,0,IF(DH36&gt;5,DH36,12-DH36*2))+IF(DI36=0,0,IF(DI36&gt;5,DI36,18-DI36*3))+IF(DJ36=0,0,IF(DJ36&gt;5,DJ36,18-DJ36*3))+IF(DK36=0,0,IF(DK36&gt;5,DK36,24-DK36*4))+IF(DL36=0,0,IF(DL36&gt;5,DL36,30-DL36*5))</f>
        <v>23</v>
      </c>
      <c r="DN36" s="12"/>
      <c r="DO36" s="12"/>
      <c r="DP36" s="12"/>
      <c r="DQ36" s="12"/>
      <c r="DR36" s="12"/>
      <c r="DS36" s="12"/>
      <c r="DT36" s="22">
        <f>IF(DN36=0,0,IF(DN36&gt;10,DN36,11-DN36*1))+IF(DO36=0,0,IF(DO36&gt;10,DO36,22-DO36*2))+IF(DP36=0,0,IF(DP36&gt;10,DP36,33-DP36*3))+IF(DQ36=0,0,IF(DQ36&gt;8,DQ36,28-DQ36*3))+IF(DR36=0,0,IF(DR36&gt;8,DR36,28-DR36*3))+IF(DS36=0,0,IF(DS36&gt;6,DS36,35-DS36*5))</f>
        <v>0</v>
      </c>
      <c r="DU36" s="18"/>
      <c r="DV36" s="8"/>
      <c r="DW36" s="8"/>
      <c r="DX36" s="8"/>
      <c r="DY36" s="8"/>
      <c r="DZ36" s="8"/>
      <c r="EA36" s="8"/>
      <c r="EB36" s="9"/>
      <c r="EC36" s="18">
        <f t="shared" si="0"/>
        <v>75</v>
      </c>
      <c r="ED36" s="129"/>
      <c r="EE36" s="109"/>
      <c r="EF36" s="157"/>
      <c r="EG36" s="359"/>
    </row>
    <row r="37" spans="1:137" ht="27.75" customHeight="1">
      <c r="A37" s="162" t="s">
        <v>154</v>
      </c>
      <c r="B37" s="7" t="s">
        <v>60</v>
      </c>
      <c r="C37" s="150"/>
      <c r="D37" s="154"/>
      <c r="E37" s="154"/>
      <c r="F37" s="154"/>
      <c r="G37" s="154"/>
      <c r="H37" s="8">
        <f>SUM(C37*2)</f>
        <v>0</v>
      </c>
      <c r="I37" s="154"/>
      <c r="J37" s="154"/>
      <c r="K37" s="9">
        <f>SUM(I37*2)</f>
        <v>0</v>
      </c>
      <c r="L37" s="153"/>
      <c r="M37" s="154"/>
      <c r="N37" s="154"/>
      <c r="O37" s="154"/>
      <c r="P37" s="154"/>
      <c r="Q37" s="8">
        <f>SUM(L37*2)</f>
        <v>0</v>
      </c>
      <c r="R37" s="154"/>
      <c r="S37" s="154"/>
      <c r="T37" s="9">
        <f>SUM(R37*2)</f>
        <v>0</v>
      </c>
      <c r="U37" s="153">
        <v>1</v>
      </c>
      <c r="V37" s="154"/>
      <c r="W37" s="154"/>
      <c r="X37" s="8">
        <f>SUM(U37*5)</f>
        <v>5</v>
      </c>
      <c r="Y37" s="154">
        <v>1</v>
      </c>
      <c r="Z37" s="154"/>
      <c r="AA37" s="154"/>
      <c r="AB37" s="8">
        <f>SUM(Y37*5)</f>
        <v>5</v>
      </c>
      <c r="AC37" s="154">
        <v>1</v>
      </c>
      <c r="AD37" s="154"/>
      <c r="AE37" s="10">
        <f>SUM(AC37*5)</f>
        <v>5</v>
      </c>
      <c r="AF37" s="153"/>
      <c r="AG37" s="154"/>
      <c r="AH37" s="154"/>
      <c r="AI37" s="8">
        <f>SUM(AF37*7)</f>
        <v>0</v>
      </c>
      <c r="AJ37" s="154"/>
      <c r="AK37" s="154"/>
      <c r="AL37" s="154"/>
      <c r="AM37" s="8">
        <f>SUM(AJ37*7)</f>
        <v>0</v>
      </c>
      <c r="AN37" s="154"/>
      <c r="AO37" s="154"/>
      <c r="AP37" s="9">
        <f>SUM(AN37*7)</f>
        <v>0</v>
      </c>
      <c r="AQ37" s="153"/>
      <c r="AR37" s="154"/>
      <c r="AS37" s="8">
        <f>SUM(AQ37*10)</f>
        <v>0</v>
      </c>
      <c r="AT37" s="154"/>
      <c r="AU37" s="154"/>
      <c r="AV37" s="8">
        <f>SUM(AT37*10)</f>
        <v>0</v>
      </c>
      <c r="AW37" s="8"/>
      <c r="AX37" s="9">
        <f>SUM(AW37*10)</f>
        <v>0</v>
      </c>
      <c r="AY37" s="153"/>
      <c r="AZ37" s="154"/>
      <c r="BA37" s="8">
        <f>SUM(AY37*10)</f>
        <v>0</v>
      </c>
      <c r="BB37" s="154"/>
      <c r="BC37" s="154"/>
      <c r="BD37" s="8">
        <f>SUM(BB37*10)</f>
        <v>0</v>
      </c>
      <c r="BE37" s="8"/>
      <c r="BF37" s="9">
        <f>SUM(BE37*10)</f>
        <v>0</v>
      </c>
      <c r="BG37" s="11"/>
      <c r="BH37" s="12">
        <f>IF(BG37="A1",30,IF(BG37="A2",25,""))</f>
      </c>
      <c r="BI37" s="13">
        <f>IF(BG37="","",BG37)</f>
      </c>
      <c r="BJ37" s="14"/>
      <c r="BK37" s="13">
        <f>IF(BI37="","",BI37)</f>
      </c>
      <c r="BL37" s="14"/>
      <c r="BM37" s="13">
        <f>IF(BK37="","",BK37)</f>
      </c>
      <c r="BN37" s="15"/>
      <c r="BO37" s="16">
        <f>SUM(H37,K37,Q37,T37,X37,AB37,AE37,AI37,AM37,AP37,AS37,AV37,AX37,BA37,BD37,BF37,BH37)</f>
        <v>15</v>
      </c>
      <c r="BP37" s="155">
        <f>SUM(BO37,BO38)</f>
        <v>18</v>
      </c>
      <c r="BQ37" s="111" t="str">
        <f ca="1">IF(CELL("contenuto",$A37)="","",CELL("contenuto",$A37))</f>
        <v>A.G. OLIMPIA 81</v>
      </c>
      <c r="BR37" s="17" t="s">
        <v>61</v>
      </c>
      <c r="BS37" s="18">
        <v>4</v>
      </c>
      <c r="BT37" s="8"/>
      <c r="BU37" s="8">
        <f>SUM(BS37:BT37)</f>
        <v>4</v>
      </c>
      <c r="BV37" s="8">
        <v>4</v>
      </c>
      <c r="BW37" s="8"/>
      <c r="BX37" s="8">
        <f>SUM(BV37:BW37)</f>
        <v>4</v>
      </c>
      <c r="BY37" s="8"/>
      <c r="BZ37" s="8"/>
      <c r="CA37" s="9">
        <f>SUM(BY37*3)+(BZ37*3)</f>
        <v>0</v>
      </c>
      <c r="CB37" s="27"/>
      <c r="CC37" s="14"/>
      <c r="CD37" s="28"/>
      <c r="CE37" s="8">
        <f>SUM(CB37*2+CD37*2)</f>
        <v>0</v>
      </c>
      <c r="CF37" s="8"/>
      <c r="CG37" s="14"/>
      <c r="CH37" s="8"/>
      <c r="CI37" s="8">
        <f>SUM(CF37*2+CH37*2)</f>
        <v>0</v>
      </c>
      <c r="CJ37" s="149"/>
      <c r="CK37" s="150"/>
      <c r="CL37" s="151"/>
      <c r="CM37" s="152"/>
      <c r="CN37" s="149"/>
      <c r="CO37" s="150"/>
      <c r="CP37" s="10">
        <f>SUM(CJ37*2.5+CN37*2.5)</f>
        <v>0</v>
      </c>
      <c r="CQ37" s="16">
        <f>SUM(BU37,BX37,CA37,CE37,CI37,CP37)</f>
        <v>8</v>
      </c>
      <c r="CR37" s="129">
        <f>SUM(CQ37,CQ38)</f>
        <v>9</v>
      </c>
      <c r="CS37" s="109">
        <f>SUM(BP37,CR37)</f>
        <v>27</v>
      </c>
      <c r="CT37" s="111" t="str">
        <f ca="1">IF(CELL("contenuto",$A37)="","",CELL("contenuto",$A37))</f>
        <v>A.G. OLIMPIA 81</v>
      </c>
      <c r="CU37" s="17" t="s">
        <v>61</v>
      </c>
      <c r="CV37" s="21"/>
      <c r="CW37" s="12">
        <f>SUM(CV37*25)</f>
        <v>0</v>
      </c>
      <c r="CX37" s="12"/>
      <c r="CY37" s="22">
        <f>SUM(CX37*6)</f>
        <v>0</v>
      </c>
      <c r="CZ37" s="21"/>
      <c r="DA37" s="12"/>
      <c r="DB37" s="12"/>
      <c r="DC37" s="12"/>
      <c r="DD37" s="12"/>
      <c r="DE37" s="12"/>
      <c r="DF37" s="12">
        <f>SUM(CZ37*3+DA37*6+DB37*10+DC37*15+DD37*20+DE37*25)</f>
        <v>0</v>
      </c>
      <c r="DG37" s="12"/>
      <c r="DH37" s="12"/>
      <c r="DI37" s="12"/>
      <c r="DJ37" s="12"/>
      <c r="DK37" s="12"/>
      <c r="DL37" s="12"/>
      <c r="DM37" s="12">
        <f>SUM(DG37*3+DH37*6+DI37*10+DJ37*15+DK37*20+DL37*25)</f>
        <v>0</v>
      </c>
      <c r="DN37" s="12"/>
      <c r="DO37" s="12"/>
      <c r="DP37" s="12"/>
      <c r="DQ37" s="12"/>
      <c r="DR37" s="12"/>
      <c r="DS37" s="12"/>
      <c r="DT37" s="22">
        <f>SUM(DN37*5+DO37*9+DP37*13+DQ37*20+DR37*20+DS37*25)</f>
        <v>0</v>
      </c>
      <c r="DU37" s="18"/>
      <c r="DV37" s="8"/>
      <c r="DW37" s="8"/>
      <c r="DX37" s="8"/>
      <c r="DY37" s="8"/>
      <c r="DZ37" s="8"/>
      <c r="EA37" s="8"/>
      <c r="EB37" s="9"/>
      <c r="EC37" s="18">
        <f>SUM(CW37,CY37,DF37,DM37,DT37,DV37,DX37,DZ37,EB37)</f>
        <v>0</v>
      </c>
      <c r="ED37" s="129">
        <f>SUM(EC37,EC38)</f>
        <v>0</v>
      </c>
      <c r="EE37" s="109">
        <f>SUM(ED37)</f>
        <v>0</v>
      </c>
      <c r="EF37" s="111" t="str">
        <f ca="1">IF(CELL("contenuto",$A37)="","",CELL("contenuto",$A37))</f>
        <v>A.G. OLIMPIA 81</v>
      </c>
      <c r="EG37" s="359">
        <f>SUM(CS37,EE37)</f>
        <v>27</v>
      </c>
    </row>
    <row r="38" spans="1:137" ht="27.75" customHeight="1">
      <c r="A38" s="162"/>
      <c r="B38" s="7" t="s">
        <v>62</v>
      </c>
      <c r="C38" s="23"/>
      <c r="D38" s="8"/>
      <c r="E38" s="8"/>
      <c r="F38" s="8"/>
      <c r="G38" s="8"/>
      <c r="H38" s="12">
        <f>IF(C38=0,0,IF(C38&gt;5,1,12-C38*2))+IF(D38=0,0,IF(D38&gt;5,1,12-D38*2))+IF(E38=0,0,IF(E38&gt;5,1,12-E38*2))+IF(F38=0,0,IF(F38&gt;5,1,12-F38*2))+IF(G38=0,0,IF(G38&gt;5,1,12-G38*2))</f>
        <v>0</v>
      </c>
      <c r="I38" s="8"/>
      <c r="J38" s="8"/>
      <c r="K38" s="22">
        <f>IF(I38=0,0,IF(I38&gt;10,1,11-I38*1))+IF(J38=0,0,IF(J38&gt;10,1,11-J38*1))</f>
        <v>0</v>
      </c>
      <c r="L38" s="18"/>
      <c r="M38" s="8"/>
      <c r="N38" s="8"/>
      <c r="O38" s="8"/>
      <c r="P38" s="8"/>
      <c r="Q38" s="12">
        <f>IF(L38=0,0,IF(L38&gt;5,1,12-L38*2))+IF(M38=0,0,IF(M38&gt;5,1,12-M38*2))+IF(N38=0,0,IF(N38&gt;5,1,12-N38*2))+IF(O38=0,0,IF(O38&gt;5,1,12-O38*2))+IF(P38=0,0,IF(P38&gt;5,1,12-P38*2))</f>
        <v>0</v>
      </c>
      <c r="R38" s="8"/>
      <c r="S38" s="8"/>
      <c r="T38" s="22">
        <f>IF(R38=0,0,IF(R38&gt;10,1,11-R38*1))+IF(S38=0,0,IF(S38&gt;10,1,11-S38*1))</f>
        <v>0</v>
      </c>
      <c r="U38" s="18">
        <v>11</v>
      </c>
      <c r="V38" s="8"/>
      <c r="W38" s="8"/>
      <c r="X38" s="12">
        <f>IF(U38=0,0,IF(U38&gt;5,1,6-U38*1))+IF(V38=0,0,IF(V38&gt;5,1,6-V38*1))+IF(W38=0,0,IF(W38&gt;5,1,6-W38*1))</f>
        <v>1</v>
      </c>
      <c r="Y38" s="8">
        <v>8</v>
      </c>
      <c r="Z38" s="8"/>
      <c r="AA38" s="8"/>
      <c r="AB38" s="12">
        <f>IF(Y38=0,0,IF(Y38&gt;5,1,6-Y38*1))+IF(Z38=0,0,IF(Z38&gt;5,1,6-Z38*1))+IF(AA38=0,0,IF(AA38&gt;5,1,6-AA38*1))</f>
        <v>1</v>
      </c>
      <c r="AC38" s="8">
        <v>41</v>
      </c>
      <c r="AD38" s="8"/>
      <c r="AE38" s="25">
        <f>IF(AC38=0,0,IF(AC38&gt;10,1,22-AC38*2))+IF(AD38=0,0,IF(AD38&gt;10,1,22-AD38*2))</f>
        <v>1</v>
      </c>
      <c r="AF38" s="18"/>
      <c r="AG38" s="8"/>
      <c r="AH38" s="8"/>
      <c r="AI38" s="12">
        <f>IF(AF38=0,0,IF(AF38&gt;5,1,12-AF38*2))+IF(AG38=0,0,IF(AG38&gt;5,1,12-AG38*2))+IF(AH38=0,0,IF(AH38&gt;5,1,12-AH38*2))</f>
        <v>0</v>
      </c>
      <c r="AJ38" s="8"/>
      <c r="AK38" s="8"/>
      <c r="AL38" s="8"/>
      <c r="AM38" s="12">
        <f>IF(AJ38=0,0,IF(AJ38&gt;5,1,12-AJ38*2))+IF(AK38=0,0,IF(AK38&gt;5,1,12-AK38*2))+IF(AL38=0,0,IF(AL38&gt;5,1,12-AL38*2))</f>
        <v>0</v>
      </c>
      <c r="AN38" s="8"/>
      <c r="AO38" s="8"/>
      <c r="AP38" s="22">
        <f>IF(AN38=0,0,IF(AN38&gt;10,1,22-AN38*2))+IF(AO38=0,0,IF(AO38&gt;10,1,22-AO38*2))</f>
        <v>0</v>
      </c>
      <c r="AQ38" s="18"/>
      <c r="AR38" s="8"/>
      <c r="AS38" s="12">
        <f>IF(AQ38=0,0,IF(AQ38&gt;5,1,6-AQ38*1))+IF(AR38=0,0,IF(AR38&gt;5,1,6-AR38*1))</f>
        <v>0</v>
      </c>
      <c r="AT38" s="8"/>
      <c r="AU38" s="8"/>
      <c r="AV38" s="12">
        <f>IF(AT38=0,0,IF(AT38&gt;5,1,6-AT38*1))+IF(AU38=0,0,IF(AU38&gt;5,1,6-AU38*1))</f>
        <v>0</v>
      </c>
      <c r="AW38" s="8"/>
      <c r="AX38" s="22">
        <f>IF(AW38=0,0,IF(AW38&gt;10,1,22-AW38*2))</f>
        <v>0</v>
      </c>
      <c r="AY38" s="18"/>
      <c r="AZ38" s="8"/>
      <c r="BA38" s="12">
        <f>IF(AY38=0,0,IF(AY38&gt;5,1,12-AY38*2))+IF(AZ38=0,0,IF(AZ38&gt;5,1,12-AZ38*2))</f>
        <v>0</v>
      </c>
      <c r="BB38" s="8"/>
      <c r="BC38" s="8"/>
      <c r="BD38" s="12">
        <f>IF(BB38=0,0,IF(BB38&gt;5,1,12-BB38*2))+IF(BC38=0,0,IF(BC38&gt;5,1,12-BC38*2))</f>
        <v>0</v>
      </c>
      <c r="BE38" s="8"/>
      <c r="BF38" s="22">
        <f>IF(BE38=0,0,IF(BE38&gt;10,1,22-BE38*2))</f>
        <v>0</v>
      </c>
      <c r="BG38" s="18"/>
      <c r="BH38" s="12">
        <f>IF(BG38=0,0,IF(BG38&gt;10,1,IF(BG37="A1",33-BG38*3,22-BG38*2)))</f>
        <v>0</v>
      </c>
      <c r="BI38" s="8"/>
      <c r="BJ38" s="12">
        <f>IF(BI38=0,0,IF(BI38&gt;10,1,IF(BI37="A1",33-BI38*3,22-BI38*2)))</f>
        <v>0</v>
      </c>
      <c r="BK38" s="8"/>
      <c r="BL38" s="12">
        <f>IF(BK38=0,0,IF(BK38&gt;10,1,IF(BK37="A1",33-BK38*3,22-BK38*2)))</f>
        <v>0</v>
      </c>
      <c r="BM38" s="8"/>
      <c r="BN38" s="22">
        <f>IF(BM38=0,0,IF(BM38&gt;10,1,IF(BM37="A1",33-BM38*3,22-BM38*2)))</f>
        <v>0</v>
      </c>
      <c r="BO38" s="16">
        <f>SUM(H38,K38,Q38,T38,X38,AB38,AE38,AI38,AM38,AP38,AS38,AV38,AX38,BA38,BD38,BF38,BH38,BJ38,BL38,BN38)</f>
        <v>3</v>
      </c>
      <c r="BP38" s="155"/>
      <c r="BQ38" s="157"/>
      <c r="BR38" s="17" t="s">
        <v>62</v>
      </c>
      <c r="BS38" s="18"/>
      <c r="BT38" s="8"/>
      <c r="BU38" s="12">
        <f>IF(BS38=0,0,IF(BS38&gt;5,BS38,6-BS38*1))+IF(BT38=0,0,IF(BT38&gt;5,BT38,6-BT38*1))</f>
        <v>0</v>
      </c>
      <c r="BV38" s="12">
        <v>5</v>
      </c>
      <c r="BW38" s="12"/>
      <c r="BX38" s="12">
        <f>IF(BV38=0,0,IF(BV38&gt;5,BV38,6-BV38*1))+IF(BW38=0,0,IF(BW38&gt;5,BW38,6-BW38*1))</f>
        <v>1</v>
      </c>
      <c r="BY38" s="8"/>
      <c r="BZ38" s="8"/>
      <c r="CA38" s="22">
        <f>IF(BY38=0,0,IF(BY38&gt;10,BY38,11-BY38*1))+IF(BZ38=0,0,IF(BZ38&gt;10,BZ38,11-BZ38*1))</f>
        <v>0</v>
      </c>
      <c r="CB38" s="27"/>
      <c r="CC38" s="28"/>
      <c r="CD38" s="28"/>
      <c r="CE38" s="8">
        <f>SUM(CB38*5+CC38*3+CD38*1)</f>
        <v>0</v>
      </c>
      <c r="CF38" s="8"/>
      <c r="CG38" s="28"/>
      <c r="CH38" s="8"/>
      <c r="CI38" s="8">
        <f>SUM(CF38*5+CG38*3+CH38*1)</f>
        <v>0</v>
      </c>
      <c r="CJ38" s="8"/>
      <c r="CK38" s="8"/>
      <c r="CL38" s="28"/>
      <c r="CM38" s="28"/>
      <c r="CN38" s="8"/>
      <c r="CO38" s="9"/>
      <c r="CP38" s="10">
        <f>SUM(CJ38*15+CK38*13+CL38*11+CM38*9+CN38*7+CO38*5)</f>
        <v>0</v>
      </c>
      <c r="CQ38" s="16">
        <f>SUM(BU38,BX38,CA38+CE38,CI38,CP38)</f>
        <v>1</v>
      </c>
      <c r="CR38" s="129"/>
      <c r="CS38" s="109"/>
      <c r="CT38" s="157"/>
      <c r="CU38" s="17" t="s">
        <v>62</v>
      </c>
      <c r="CV38" s="21"/>
      <c r="CW38" s="12">
        <f>IF(CV38=0,0,IF(CV38&gt;10,1,44-CV38*4))</f>
        <v>0</v>
      </c>
      <c r="CX38" s="12"/>
      <c r="CY38" s="22">
        <f>IF(CX38=0,0,IF(CX38=6,1,IF(CX38&gt;6,CX38,12-CX38*2)))</f>
        <v>0</v>
      </c>
      <c r="CZ38" s="21"/>
      <c r="DA38" s="12"/>
      <c r="DB38" s="12"/>
      <c r="DC38" s="12"/>
      <c r="DD38" s="12"/>
      <c r="DE38" s="12"/>
      <c r="DF38" s="12">
        <f>IF(CZ38=0,0,IF(CZ38&gt;5,CZ38,6-CZ38*1))+IF(DA38=0,0,IF(DA38&gt;5,DA38,12-DA38*2))+IF(DB38=0,0,IF(DB38&gt;5,DB38,18-DB38*3))+IF(DC38=0,0,IF(DC38&gt;5,DC38,18-DC38*3))+IF(DD38=0,0,IF(DD38&gt;5,DD38,24-DD38*4))+IF(DE38=0,0,IF(DE38&gt;5,DE38,30-DE38*5))</f>
        <v>0</v>
      </c>
      <c r="DG38" s="12"/>
      <c r="DH38" s="12"/>
      <c r="DI38" s="12"/>
      <c r="DJ38" s="12"/>
      <c r="DK38" s="12"/>
      <c r="DL38" s="12"/>
      <c r="DM38" s="12">
        <f>IF(DG38=0,0,IF(DG38&gt;5,DG38,6-DG38*1))+IF(DH38=0,0,IF(DH38&gt;5,DH38,12-DH38*2))+IF(DI38=0,0,IF(DI38&gt;5,DI38,18-DI38*3))+IF(DJ38=0,0,IF(DJ38&gt;5,DJ38,18-DJ38*3))+IF(DK38=0,0,IF(DK38&gt;5,DK38,24-DK38*4))+IF(DL38=0,0,IF(DL38&gt;5,DL38,30-DL38*5))</f>
        <v>0</v>
      </c>
      <c r="DN38" s="12"/>
      <c r="DO38" s="12"/>
      <c r="DP38" s="12"/>
      <c r="DQ38" s="12"/>
      <c r="DR38" s="12"/>
      <c r="DS38" s="12"/>
      <c r="DT38" s="22">
        <f>IF(DN38=0,0,IF(DN38&gt;10,DN38,11-DN38*1))+IF(DO38=0,0,IF(DO38&gt;10,DO38,22-DO38*2))+IF(DP38=0,0,IF(DP38&gt;10,DP38,33-DP38*3))+IF(DQ38=0,0,IF(DQ38&gt;8,DQ38,28-DQ38*3))+IF(DR38=0,0,IF(DR38&gt;8,DR38,28-DR38*3))+IF(DS38=0,0,IF(DS38&gt;6,DS38,35-DS38*5))</f>
        <v>0</v>
      </c>
      <c r="DU38" s="18"/>
      <c r="DV38" s="8"/>
      <c r="DW38" s="8"/>
      <c r="DX38" s="8"/>
      <c r="DY38" s="8"/>
      <c r="DZ38" s="8"/>
      <c r="EA38" s="8"/>
      <c r="EB38" s="9"/>
      <c r="EC38" s="18">
        <f>SUM(CW38,CY38,DF38,DM38,DT38,DV38,DX38,DZ38,EB38)</f>
        <v>0</v>
      </c>
      <c r="ED38" s="129"/>
      <c r="EE38" s="109"/>
      <c r="EF38" s="157"/>
      <c r="EG38" s="359"/>
    </row>
    <row r="39" spans="1:137" ht="27.75" customHeight="1">
      <c r="A39" s="162" t="s">
        <v>151</v>
      </c>
      <c r="B39" s="7" t="s">
        <v>60</v>
      </c>
      <c r="C39" s="150">
        <v>1</v>
      </c>
      <c r="D39" s="154"/>
      <c r="E39" s="154"/>
      <c r="F39" s="154"/>
      <c r="G39" s="154"/>
      <c r="H39" s="8">
        <f>SUM(C39*2)</f>
        <v>2</v>
      </c>
      <c r="I39" s="154">
        <v>1</v>
      </c>
      <c r="J39" s="154"/>
      <c r="K39" s="9">
        <f>SUM(I39*2)</f>
        <v>2</v>
      </c>
      <c r="L39" s="153">
        <v>2</v>
      </c>
      <c r="M39" s="154"/>
      <c r="N39" s="154"/>
      <c r="O39" s="154"/>
      <c r="P39" s="154"/>
      <c r="Q39" s="8">
        <f>SUM(L39*2)</f>
        <v>4</v>
      </c>
      <c r="R39" s="154">
        <v>1</v>
      </c>
      <c r="S39" s="154"/>
      <c r="T39" s="9">
        <f>SUM(R39*2)</f>
        <v>2</v>
      </c>
      <c r="U39" s="153">
        <v>1</v>
      </c>
      <c r="V39" s="154"/>
      <c r="W39" s="154"/>
      <c r="X39" s="8">
        <f>SUM(U39*5)</f>
        <v>5</v>
      </c>
      <c r="Y39" s="154">
        <v>1</v>
      </c>
      <c r="Z39" s="154"/>
      <c r="AA39" s="154"/>
      <c r="AB39" s="8">
        <f>SUM(Y39*5)</f>
        <v>5</v>
      </c>
      <c r="AC39" s="154">
        <v>1</v>
      </c>
      <c r="AD39" s="154"/>
      <c r="AE39" s="10">
        <f>SUM(AC39*5)</f>
        <v>5</v>
      </c>
      <c r="AF39" s="153"/>
      <c r="AG39" s="154"/>
      <c r="AH39" s="154"/>
      <c r="AI39" s="8">
        <f>SUM(AF39*7)</f>
        <v>0</v>
      </c>
      <c r="AJ39" s="154"/>
      <c r="AK39" s="154"/>
      <c r="AL39" s="154"/>
      <c r="AM39" s="8">
        <f>SUM(AJ39*7)</f>
        <v>0</v>
      </c>
      <c r="AN39" s="154"/>
      <c r="AO39" s="154"/>
      <c r="AP39" s="9">
        <f>SUM(AN39*7)</f>
        <v>0</v>
      </c>
      <c r="AQ39" s="153"/>
      <c r="AR39" s="154"/>
      <c r="AS39" s="8">
        <f>SUM(AQ39*10)</f>
        <v>0</v>
      </c>
      <c r="AT39" s="154"/>
      <c r="AU39" s="154"/>
      <c r="AV39" s="8">
        <f>SUM(AT39*10)</f>
        <v>0</v>
      </c>
      <c r="AW39" s="8"/>
      <c r="AX39" s="9">
        <f>SUM(AW39*10)</f>
        <v>0</v>
      </c>
      <c r="AY39" s="153"/>
      <c r="AZ39" s="154"/>
      <c r="BA39" s="8">
        <f>SUM(AY39*10)</f>
        <v>0</v>
      </c>
      <c r="BB39" s="154"/>
      <c r="BC39" s="154"/>
      <c r="BD39" s="8">
        <f>SUM(BB39*10)</f>
        <v>0</v>
      </c>
      <c r="BE39" s="8"/>
      <c r="BF39" s="9">
        <f>SUM(BE39*10)</f>
        <v>0</v>
      </c>
      <c r="BG39" s="11"/>
      <c r="BH39" s="12">
        <f>IF(BG39="A1",30,IF(BG39="A2",25,""))</f>
      </c>
      <c r="BI39" s="13">
        <f>IF(BG39="","",BG39)</f>
      </c>
      <c r="BJ39" s="14"/>
      <c r="BK39" s="13">
        <f>IF(BI39="","",BI39)</f>
      </c>
      <c r="BL39" s="14"/>
      <c r="BM39" s="13">
        <f>IF(BK39="","",BK39)</f>
      </c>
      <c r="BN39" s="15"/>
      <c r="BO39" s="16">
        <f>SUM(H39,K39,Q39,T39,X39,AB39,AE39,AI39,AM39,AP39,AS39,AV39,AX39,BA39,BD39,BF39,BH39)</f>
        <v>25</v>
      </c>
      <c r="BP39" s="155">
        <f>SUM(BO39,BO40)</f>
        <v>52</v>
      </c>
      <c r="BQ39" s="111" t="str">
        <f ca="1">IF(CELL("contenuto",$A39)="","",CELL("contenuto",$A39))</f>
        <v>VENEZIANA A.S.D.</v>
      </c>
      <c r="BR39" s="17" t="s">
        <v>61</v>
      </c>
      <c r="BS39" s="18">
        <v>1</v>
      </c>
      <c r="BT39" s="8"/>
      <c r="BU39" s="8">
        <f>SUM(BS39:BT39)</f>
        <v>1</v>
      </c>
      <c r="BV39" s="8">
        <v>1</v>
      </c>
      <c r="BW39" s="8"/>
      <c r="BX39" s="8">
        <f>SUM(BV39:BW39)</f>
        <v>1</v>
      </c>
      <c r="BY39" s="8">
        <v>1</v>
      </c>
      <c r="BZ39" s="8"/>
      <c r="CA39" s="9">
        <f>SUM(BY39*3)+(BZ39*3)</f>
        <v>3</v>
      </c>
      <c r="CB39" s="27"/>
      <c r="CC39" s="14"/>
      <c r="CD39" s="28"/>
      <c r="CE39" s="8">
        <f>SUM(CB39*2+CD39*2)</f>
        <v>0</v>
      </c>
      <c r="CF39" s="8"/>
      <c r="CG39" s="14"/>
      <c r="CH39" s="8"/>
      <c r="CI39" s="8">
        <f>SUM(CF39*2+CH39*2)</f>
        <v>0</v>
      </c>
      <c r="CJ39" s="149"/>
      <c r="CK39" s="150"/>
      <c r="CL39" s="151"/>
      <c r="CM39" s="152"/>
      <c r="CN39" s="149"/>
      <c r="CO39" s="150"/>
      <c r="CP39" s="10">
        <f>SUM(CJ39*2.5+CN39*2.5)</f>
        <v>0</v>
      </c>
      <c r="CQ39" s="16">
        <f>SUM(BU39,BX39,CA39,CE39,CI39,CP39)</f>
        <v>5</v>
      </c>
      <c r="CR39" s="129">
        <f>SUM(CQ39,CQ40)</f>
        <v>10</v>
      </c>
      <c r="CS39" s="109">
        <f>SUM(BP39,CR39)</f>
        <v>62</v>
      </c>
      <c r="CT39" s="111" t="str">
        <f ca="1">IF(CELL("contenuto",$A39)="","",CELL("contenuto",$A39))</f>
        <v>VENEZIANA A.S.D.</v>
      </c>
      <c r="CU39" s="17" t="s">
        <v>61</v>
      </c>
      <c r="CV39" s="21"/>
      <c r="CW39" s="12">
        <f>SUM(CV39*25)</f>
        <v>0</v>
      </c>
      <c r="CX39" s="12"/>
      <c r="CY39" s="22">
        <f>SUM(CX39*6)</f>
        <v>0</v>
      </c>
      <c r="CZ39" s="21">
        <v>1</v>
      </c>
      <c r="DA39" s="12">
        <v>4</v>
      </c>
      <c r="DB39" s="12"/>
      <c r="DC39" s="12"/>
      <c r="DD39" s="12"/>
      <c r="DE39" s="12"/>
      <c r="DF39" s="12">
        <f>SUM(CZ39*3+DA39*6+DB39*10+DC39*15+DD39*20+DE39*25)</f>
        <v>27</v>
      </c>
      <c r="DG39" s="12">
        <v>1</v>
      </c>
      <c r="DH39" s="12">
        <v>4</v>
      </c>
      <c r="DI39" s="12"/>
      <c r="DJ39" s="12"/>
      <c r="DK39" s="12"/>
      <c r="DL39" s="12"/>
      <c r="DM39" s="12">
        <f>SUM(DG39*3+DH39*6+DI39*10+DJ39*15+DK39*20+DL39*25)</f>
        <v>27</v>
      </c>
      <c r="DN39" s="12">
        <v>1</v>
      </c>
      <c r="DO39" s="12">
        <v>2</v>
      </c>
      <c r="DP39" s="12"/>
      <c r="DQ39" s="12"/>
      <c r="DR39" s="12"/>
      <c r="DS39" s="12"/>
      <c r="DT39" s="22">
        <f>SUM(DN39*5+DO39*9+DP39*13+DQ39*20+DR39*20+DS39*25)</f>
        <v>23</v>
      </c>
      <c r="DU39" s="18"/>
      <c r="DV39" s="8"/>
      <c r="DW39" s="8"/>
      <c r="DX39" s="8"/>
      <c r="DY39" s="8"/>
      <c r="DZ39" s="8"/>
      <c r="EA39" s="8"/>
      <c r="EB39" s="9"/>
      <c r="EC39" s="18">
        <f>SUM(CW39,CY39,DF39,DM39,DT39,DV39,DX39,DZ39,EB39)</f>
        <v>77</v>
      </c>
      <c r="ED39" s="129">
        <f>SUM(EC39,EC40)</f>
        <v>106</v>
      </c>
      <c r="EE39" s="109">
        <f>SUM(ED39)</f>
        <v>106</v>
      </c>
      <c r="EF39" s="111" t="str">
        <f ca="1">IF(CELL("contenuto",$A39)="","",CELL("contenuto",$A39))</f>
        <v>VENEZIANA A.S.D.</v>
      </c>
      <c r="EG39" s="359">
        <f>SUM(CS39,EE39)</f>
        <v>168</v>
      </c>
    </row>
    <row r="40" spans="1:137" ht="27.75" customHeight="1">
      <c r="A40" s="162"/>
      <c r="B40" s="7" t="s">
        <v>62</v>
      </c>
      <c r="C40" s="23">
        <v>4</v>
      </c>
      <c r="D40" s="8"/>
      <c r="E40" s="8"/>
      <c r="F40" s="8"/>
      <c r="G40" s="8"/>
      <c r="H40" s="12">
        <f>IF(C40=0,0,IF(C40&gt;5,1,12-C40*2))+IF(D40=0,0,IF(D40&gt;5,1,12-D40*2))+IF(E40=0,0,IF(E40&gt;5,1,12-E40*2))+IF(F40=0,0,IF(F40&gt;5,1,12-F40*2))+IF(G40=0,0,IF(G40&gt;5,1,12-G40*2))</f>
        <v>4</v>
      </c>
      <c r="I40" s="8">
        <v>19</v>
      </c>
      <c r="J40" s="8"/>
      <c r="K40" s="22">
        <f>IF(I40=0,0,IF(I40&gt;10,1,11-I40*1))+IF(J40=0,0,IF(J40&gt;10,1,11-J40*1))</f>
        <v>1</v>
      </c>
      <c r="L40" s="18">
        <v>1</v>
      </c>
      <c r="M40" s="8">
        <v>5</v>
      </c>
      <c r="N40" s="8"/>
      <c r="O40" s="8"/>
      <c r="P40" s="8"/>
      <c r="Q40" s="12">
        <f>IF(L40=0,0,IF(L40&gt;5,1,12-L40*2))+IF(M40=0,0,IF(M40&gt;5,1,12-M40*2))+IF(N40=0,0,IF(N40&gt;5,1,12-N40*2))+IF(O40=0,0,IF(O40&gt;5,1,12-O40*2))+IF(P40=0,0,IF(P40&gt;5,1,12-P40*2))</f>
        <v>12</v>
      </c>
      <c r="R40" s="8">
        <v>4</v>
      </c>
      <c r="S40" s="8"/>
      <c r="T40" s="22">
        <f>IF(R40=0,0,IF(R40&gt;10,1,11-R40*1))+IF(S40=0,0,IF(S40&gt;10,1,11-S40*1))</f>
        <v>7</v>
      </c>
      <c r="U40" s="18">
        <v>9</v>
      </c>
      <c r="V40" s="8"/>
      <c r="W40" s="8"/>
      <c r="X40" s="12">
        <f>IF(U40=0,0,IF(U40&gt;5,1,6-U40*1))+IF(V40=0,0,IF(V40&gt;5,1,6-V40*1))+IF(W40=0,0,IF(W40&gt;5,1,6-W40*1))</f>
        <v>1</v>
      </c>
      <c r="Y40" s="8">
        <v>10</v>
      </c>
      <c r="Z40" s="8"/>
      <c r="AA40" s="8"/>
      <c r="AB40" s="12">
        <f>IF(Y40=0,0,IF(Y40&gt;5,1,6-Y40*1))+IF(Z40=0,0,IF(Z40&gt;5,1,6-Z40*1))+IF(AA40=0,0,IF(AA40&gt;5,1,6-AA40*1))</f>
        <v>1</v>
      </c>
      <c r="AC40" s="8">
        <v>26</v>
      </c>
      <c r="AD40" s="8"/>
      <c r="AE40" s="25">
        <f>IF(AC40=0,0,IF(AC40&gt;10,1,22-AC40*2))+IF(AD40=0,0,IF(AD40&gt;10,1,22-AD40*2))</f>
        <v>1</v>
      </c>
      <c r="AF40" s="18"/>
      <c r="AG40" s="8"/>
      <c r="AH40" s="8"/>
      <c r="AI40" s="12">
        <f>IF(AF40=0,0,IF(AF40&gt;5,1,12-AF40*2))+IF(AG40=0,0,IF(AG40&gt;5,1,12-AG40*2))+IF(AH40=0,0,IF(AH40&gt;5,1,12-AH40*2))</f>
        <v>0</v>
      </c>
      <c r="AJ40" s="8"/>
      <c r="AK40" s="8"/>
      <c r="AL40" s="8"/>
      <c r="AM40" s="12">
        <f>IF(AJ40=0,0,IF(AJ40&gt;5,1,12-AJ40*2))+IF(AK40=0,0,IF(AK40&gt;5,1,12-AK40*2))+IF(AL40=0,0,IF(AL40&gt;5,1,12-AL40*2))</f>
        <v>0</v>
      </c>
      <c r="AN40" s="8"/>
      <c r="AO40" s="8"/>
      <c r="AP40" s="22">
        <f>IF(AN40=0,0,IF(AN40&gt;10,1,22-AN40*2))+IF(AO40=0,0,IF(AO40&gt;10,1,22-AO40*2))</f>
        <v>0</v>
      </c>
      <c r="AQ40" s="18"/>
      <c r="AR40" s="8"/>
      <c r="AS40" s="12">
        <f>IF(AQ40=0,0,IF(AQ40&gt;5,1,6-AQ40*1))+IF(AR40=0,0,IF(AR40&gt;5,1,6-AR40*1))</f>
        <v>0</v>
      </c>
      <c r="AT40" s="8"/>
      <c r="AU40" s="8"/>
      <c r="AV40" s="12">
        <f>IF(AT40=0,0,IF(AT40&gt;5,1,6-AT40*1))+IF(AU40=0,0,IF(AU40&gt;5,1,6-AU40*1))</f>
        <v>0</v>
      </c>
      <c r="AW40" s="8"/>
      <c r="AX40" s="22">
        <f>IF(AW40=0,0,IF(AW40&gt;10,1,22-AW40*2))</f>
        <v>0</v>
      </c>
      <c r="AY40" s="18"/>
      <c r="AZ40" s="8"/>
      <c r="BA40" s="12">
        <f>IF(AY40=0,0,IF(AY40&gt;5,1,12-AY40*2))+IF(AZ40=0,0,IF(AZ40&gt;5,1,12-AZ40*2))</f>
        <v>0</v>
      </c>
      <c r="BB40" s="8"/>
      <c r="BC40" s="8"/>
      <c r="BD40" s="12">
        <f>IF(BB40=0,0,IF(BB40&gt;5,1,12-BB40*2))+IF(BC40=0,0,IF(BC40&gt;5,1,12-BC40*2))</f>
        <v>0</v>
      </c>
      <c r="BE40" s="8"/>
      <c r="BF40" s="22">
        <f>IF(BE40=0,0,IF(BE40&gt;10,1,22-BE40*2))</f>
        <v>0</v>
      </c>
      <c r="BG40" s="18"/>
      <c r="BH40" s="12">
        <f>IF(BG40=0,0,IF(BG40&gt;10,1,IF(BG39="A1",33-BG40*3,22-BG40*2)))</f>
        <v>0</v>
      </c>
      <c r="BI40" s="8"/>
      <c r="BJ40" s="12">
        <f>IF(BI40=0,0,IF(BI40&gt;10,1,IF(BI39="A1",33-BI40*3,22-BI40*2)))</f>
        <v>0</v>
      </c>
      <c r="BK40" s="8"/>
      <c r="BL40" s="12">
        <f>IF(BK40=0,0,IF(BK40&gt;10,1,IF(BK39="A1",33-BK40*3,22-BK40*2)))</f>
        <v>0</v>
      </c>
      <c r="BM40" s="8"/>
      <c r="BN40" s="22">
        <f>IF(BM40=0,0,IF(BM40&gt;10,1,IF(BM39="A1",33-BM40*3,22-BM40*2)))</f>
        <v>0</v>
      </c>
      <c r="BO40" s="16">
        <f>SUM(H40,K40,Q40,T40,X40,AB40,AE40,AI40,AM40,AP40,AS40,AV40,AX40,BA40,BD40,BF40,BH40,BJ40,BL40,BN40)</f>
        <v>27</v>
      </c>
      <c r="BP40" s="155"/>
      <c r="BQ40" s="157"/>
      <c r="BR40" s="17" t="s">
        <v>62</v>
      </c>
      <c r="BS40" s="18">
        <v>4</v>
      </c>
      <c r="BT40" s="8"/>
      <c r="BU40" s="12">
        <f>IF(BS40=0,0,IF(BS40&gt;5,BS40,6-BS40*1))+IF(BT40=0,0,IF(BT40&gt;5,BT40,6-BT40*1))</f>
        <v>2</v>
      </c>
      <c r="BV40" s="12">
        <v>3</v>
      </c>
      <c r="BW40" s="12"/>
      <c r="BX40" s="12">
        <f>IF(BV40=0,0,IF(BV40&gt;5,BV40,6-BV40*1))+IF(BW40=0,0,IF(BW40&gt;5,BW40,6-BW40*1))</f>
        <v>3</v>
      </c>
      <c r="BY40" s="8"/>
      <c r="BZ40" s="8"/>
      <c r="CA40" s="22">
        <f>IF(BY40=0,0,IF(BY40&gt;10,BY40,11-BY40*1))+IF(BZ40=0,0,IF(BZ40&gt;10,BZ40,11-BZ40*1))</f>
        <v>0</v>
      </c>
      <c r="CB40" s="27"/>
      <c r="CC40" s="28"/>
      <c r="CD40" s="28"/>
      <c r="CE40" s="8">
        <f>SUM(CB40*5+CC40*3+CD40*1)</f>
        <v>0</v>
      </c>
      <c r="CF40" s="8"/>
      <c r="CG40" s="28"/>
      <c r="CH40" s="8"/>
      <c r="CI40" s="8">
        <f>SUM(CF40*5+CG40*3+CH40*1)</f>
        <v>0</v>
      </c>
      <c r="CJ40" s="8"/>
      <c r="CK40" s="8"/>
      <c r="CL40" s="28"/>
      <c r="CM40" s="28"/>
      <c r="CN40" s="8"/>
      <c r="CO40" s="9"/>
      <c r="CP40" s="10">
        <f>SUM(CJ40*15+CK40*13+CL40*11+CM40*9+CN40*7+CO40*5)</f>
        <v>0</v>
      </c>
      <c r="CQ40" s="16">
        <f>SUM(BU40,BX40,CA40+CE40,CI40,CP40)</f>
        <v>5</v>
      </c>
      <c r="CR40" s="129"/>
      <c r="CS40" s="109"/>
      <c r="CT40" s="157"/>
      <c r="CU40" s="17" t="s">
        <v>62</v>
      </c>
      <c r="CV40" s="21"/>
      <c r="CW40" s="12">
        <f>IF(CV40=0,0,IF(CV40&gt;10,1,44-CV40*4))</f>
        <v>0</v>
      </c>
      <c r="CX40" s="12"/>
      <c r="CY40" s="22">
        <f>IF(CX40=0,0,IF(CX40=6,1,IF(CX40&gt;6,CX40,12-CX40*2)))</f>
        <v>0</v>
      </c>
      <c r="CZ40" s="19">
        <v>1</v>
      </c>
      <c r="DA40" s="12">
        <v>1</v>
      </c>
      <c r="DB40" s="12"/>
      <c r="DC40" s="12"/>
      <c r="DD40" s="12"/>
      <c r="DE40" s="12"/>
      <c r="DF40" s="12">
        <f>IF(CZ40=0,0,IF(CZ40&gt;5,CZ40,6-CZ40*1))+IF(DA40=0,0,IF(DA40&gt;5,DA40,12-DA40*2))+IF(DB40=0,0,IF(DB40&gt;5,DB40,18-DB40*3))+IF(DC40=0,0,IF(DC40&gt;5,DC40,18-DC40*3))+IF(DD40=0,0,IF(DD40&gt;5,DD40,24-DD40*4))+IF(DE40=0,0,IF(DE40&gt;5,DE40,30-DE40*5))</f>
        <v>15</v>
      </c>
      <c r="DG40" s="12">
        <v>2</v>
      </c>
      <c r="DH40" s="12">
        <v>10</v>
      </c>
      <c r="DI40" s="12"/>
      <c r="DJ40" s="12"/>
      <c r="DK40" s="12"/>
      <c r="DL40" s="12"/>
      <c r="DM40" s="12">
        <f>IF(DG40=0,0,IF(DG40&gt;5,DG40,6-DG40*1))+IF(DH40=0,0,IF(DH40&gt;5,DH40,12-DH40*2))+IF(DI40=0,0,IF(DI40&gt;5,DI40,18-DI40*3))+IF(DJ40=0,0,IF(DJ40&gt;5,DJ40,18-DJ40*3))+IF(DK40=0,0,IF(DK40&gt;5,DK40,24-DK40*4))+IF(DL40=0,0,IF(DL40&gt;5,DL40,30-DL40*5))</f>
        <v>14</v>
      </c>
      <c r="DN40" s="12"/>
      <c r="DO40" s="12"/>
      <c r="DP40" s="12"/>
      <c r="DQ40" s="12"/>
      <c r="DR40" s="12"/>
      <c r="DS40" s="12"/>
      <c r="DT40" s="22">
        <f>IF(DN40=0,0,IF(DN40&gt;10,DN40,11-DN40*1))+IF(DO40=0,0,IF(DO40&gt;10,DO40,22-DO40*2))+IF(DP40=0,0,IF(DP40&gt;10,DP40,33-DP40*3))+IF(DQ40=0,0,IF(DQ40&gt;8,DQ40,28-DQ40*3))+IF(DR40=0,0,IF(DR40&gt;8,DR40,28-DR40*3))+IF(DS40=0,0,IF(DS40&gt;6,DS40,35-DS40*5))</f>
        <v>0</v>
      </c>
      <c r="DU40" s="18"/>
      <c r="DV40" s="8"/>
      <c r="DW40" s="8"/>
      <c r="DX40" s="8"/>
      <c r="DY40" s="8"/>
      <c r="DZ40" s="8"/>
      <c r="EA40" s="8"/>
      <c r="EB40" s="9"/>
      <c r="EC40" s="18">
        <f>SUM(CW40,CY40,DF40,DM40,DT40,DV40,DX40,DZ40,EB40)</f>
        <v>29</v>
      </c>
      <c r="ED40" s="129"/>
      <c r="EE40" s="109"/>
      <c r="EF40" s="157"/>
      <c r="EG40" s="359"/>
    </row>
    <row r="41" spans="1:137" ht="27.75" customHeight="1">
      <c r="A41" s="162" t="s">
        <v>166</v>
      </c>
      <c r="B41" s="7" t="s">
        <v>60</v>
      </c>
      <c r="C41" s="150">
        <v>1</v>
      </c>
      <c r="D41" s="154"/>
      <c r="E41" s="154"/>
      <c r="F41" s="154"/>
      <c r="G41" s="154"/>
      <c r="H41" s="8">
        <f>SUM(C41*2)</f>
        <v>2</v>
      </c>
      <c r="I41" s="154"/>
      <c r="J41" s="154"/>
      <c r="K41" s="9">
        <f>SUM(I41*2)</f>
        <v>0</v>
      </c>
      <c r="L41" s="153">
        <v>1</v>
      </c>
      <c r="M41" s="154"/>
      <c r="N41" s="154"/>
      <c r="O41" s="154"/>
      <c r="P41" s="154"/>
      <c r="Q41" s="8">
        <f>SUM(L41*2)</f>
        <v>2</v>
      </c>
      <c r="R41" s="154"/>
      <c r="S41" s="154"/>
      <c r="T41" s="9">
        <f>SUM(R41*2)</f>
        <v>0</v>
      </c>
      <c r="U41" s="153"/>
      <c r="V41" s="154"/>
      <c r="W41" s="154"/>
      <c r="X41" s="8">
        <f>SUM(U41*5)</f>
        <v>0</v>
      </c>
      <c r="Y41" s="154"/>
      <c r="Z41" s="154"/>
      <c r="AA41" s="154"/>
      <c r="AB41" s="8">
        <f>SUM(Y41*5)</f>
        <v>0</v>
      </c>
      <c r="AC41" s="154"/>
      <c r="AD41" s="154"/>
      <c r="AE41" s="10">
        <f>SUM(AC41*5)</f>
        <v>0</v>
      </c>
      <c r="AF41" s="153"/>
      <c r="AG41" s="154"/>
      <c r="AH41" s="154"/>
      <c r="AI41" s="8">
        <f>SUM(AF41*7)</f>
        <v>0</v>
      </c>
      <c r="AJ41" s="154"/>
      <c r="AK41" s="154"/>
      <c r="AL41" s="154"/>
      <c r="AM41" s="8">
        <f>SUM(AJ41*7)</f>
        <v>0</v>
      </c>
      <c r="AN41" s="154"/>
      <c r="AO41" s="154"/>
      <c r="AP41" s="9">
        <f>SUM(AN41*7)</f>
        <v>0</v>
      </c>
      <c r="AQ41" s="153"/>
      <c r="AR41" s="154"/>
      <c r="AS41" s="8">
        <f>SUM(AQ41*10)</f>
        <v>0</v>
      </c>
      <c r="AT41" s="154"/>
      <c r="AU41" s="154"/>
      <c r="AV41" s="8">
        <f>SUM(AT41*10)</f>
        <v>0</v>
      </c>
      <c r="AW41" s="8"/>
      <c r="AX41" s="9">
        <f>SUM(AW41*10)</f>
        <v>0</v>
      </c>
      <c r="AY41" s="153"/>
      <c r="AZ41" s="154"/>
      <c r="BA41" s="8">
        <f>SUM(AY41*10)</f>
        <v>0</v>
      </c>
      <c r="BB41" s="154"/>
      <c r="BC41" s="154"/>
      <c r="BD41" s="8">
        <f>SUM(BB41*10)</f>
        <v>0</v>
      </c>
      <c r="BE41" s="8"/>
      <c r="BF41" s="9">
        <f>SUM(BE41*10)</f>
        <v>0</v>
      </c>
      <c r="BG41" s="11"/>
      <c r="BH41" s="12">
        <f>IF(BG41="A1",30,IF(BG41="A2",25,""))</f>
      </c>
      <c r="BI41" s="13">
        <f>IF(BG41="","",BG41)</f>
      </c>
      <c r="BJ41" s="14"/>
      <c r="BK41" s="13">
        <f>IF(BI41="","",BI41)</f>
      </c>
      <c r="BL41" s="14"/>
      <c r="BM41" s="13">
        <f>IF(BK41="","",BK41)</f>
      </c>
      <c r="BN41" s="15"/>
      <c r="BO41" s="16">
        <f>SUM(H41,K41,Q41,T41,X41,AB41,AE41,AI41,AM41,AP41,AS41,AV41,AX41,BA41,BD41,BF41,BH41)</f>
        <v>4</v>
      </c>
      <c r="BP41" s="155">
        <f>SUM(BO41,BO42)</f>
        <v>6</v>
      </c>
      <c r="BQ41" s="111" t="str">
        <f ca="1">IF(CELL("contenuto",$A41)="","",CELL("contenuto",$A41))</f>
        <v>A.S.D. LEGNARO 2000</v>
      </c>
      <c r="BR41" s="17" t="s">
        <v>61</v>
      </c>
      <c r="BS41" s="18"/>
      <c r="BT41" s="8"/>
      <c r="BU41" s="8">
        <f>SUM(BS41:BT41)</f>
        <v>0</v>
      </c>
      <c r="BV41" s="8">
        <v>1</v>
      </c>
      <c r="BW41" s="8"/>
      <c r="BX41" s="8">
        <f>SUM(BV41:BW41)</f>
        <v>1</v>
      </c>
      <c r="BY41" s="8"/>
      <c r="BZ41" s="8"/>
      <c r="CA41" s="9">
        <f>SUM(BY41*3)+(BZ41*3)</f>
        <v>0</v>
      </c>
      <c r="CB41" s="27">
        <v>2</v>
      </c>
      <c r="CC41" s="14"/>
      <c r="CD41" s="28">
        <v>2</v>
      </c>
      <c r="CE41" s="8">
        <f>SUM(CB41*2+CD41*2)</f>
        <v>8</v>
      </c>
      <c r="CF41" s="8">
        <v>3</v>
      </c>
      <c r="CG41" s="14"/>
      <c r="CH41" s="8">
        <v>4</v>
      </c>
      <c r="CI41" s="8">
        <f>SUM(CF41*2+CH41*2)</f>
        <v>14</v>
      </c>
      <c r="CJ41" s="149"/>
      <c r="CK41" s="150"/>
      <c r="CL41" s="151"/>
      <c r="CM41" s="152"/>
      <c r="CN41" s="149"/>
      <c r="CO41" s="150"/>
      <c r="CP41" s="10">
        <f>SUM(CJ41*2.5+CN41*2.5)</f>
        <v>0</v>
      </c>
      <c r="CQ41" s="16">
        <f>SUM(BU41,BX41,CA41,CE41,CI41,CP41)</f>
        <v>23</v>
      </c>
      <c r="CR41" s="129">
        <f>SUM(CQ41,CQ42)</f>
        <v>23</v>
      </c>
      <c r="CS41" s="109">
        <f>SUM(BP41,CR41)</f>
        <v>29</v>
      </c>
      <c r="CT41" s="111" t="str">
        <f ca="1">IF(CELL("contenuto",$A41)="","",CELL("contenuto",$A41))</f>
        <v>A.S.D. LEGNARO 2000</v>
      </c>
      <c r="CU41" s="17" t="s">
        <v>61</v>
      </c>
      <c r="CV41" s="21"/>
      <c r="CW41" s="12">
        <f>SUM(CV41*25)</f>
        <v>0</v>
      </c>
      <c r="CX41" s="12"/>
      <c r="CY41" s="22">
        <f>SUM(CX41*6)</f>
        <v>0</v>
      </c>
      <c r="CZ41" s="21"/>
      <c r="DA41" s="12"/>
      <c r="DB41" s="12"/>
      <c r="DC41" s="12"/>
      <c r="DD41" s="12"/>
      <c r="DE41" s="12"/>
      <c r="DF41" s="12">
        <f>SUM(CZ41*3+DA41*6+DB41*10+DC41*15+DD41*20+DE41*25)</f>
        <v>0</v>
      </c>
      <c r="DG41" s="12"/>
      <c r="DH41" s="12"/>
      <c r="DI41" s="12"/>
      <c r="DJ41" s="12"/>
      <c r="DK41" s="12"/>
      <c r="DL41" s="12"/>
      <c r="DM41" s="12">
        <f>SUM(DG41*3+DH41*6+DI41*10+DJ41*15+DK41*20+DL41*25)</f>
        <v>0</v>
      </c>
      <c r="DN41" s="12"/>
      <c r="DO41" s="12"/>
      <c r="DP41" s="12"/>
      <c r="DQ41" s="12"/>
      <c r="DR41" s="12"/>
      <c r="DS41" s="12"/>
      <c r="DT41" s="22">
        <f>SUM(DN41*5+DO41*9+DP41*13+DQ41*20+DR41*20+DS41*25)</f>
        <v>0</v>
      </c>
      <c r="DU41" s="18"/>
      <c r="DV41" s="8"/>
      <c r="DW41" s="8"/>
      <c r="DX41" s="8"/>
      <c r="DY41" s="8"/>
      <c r="DZ41" s="8"/>
      <c r="EA41" s="8"/>
      <c r="EB41" s="9"/>
      <c r="EC41" s="18">
        <f t="shared" si="0"/>
        <v>0</v>
      </c>
      <c r="ED41" s="129">
        <f>SUM(EC41,EC42)</f>
        <v>0</v>
      </c>
      <c r="EE41" s="109">
        <f>SUM(ED41)</f>
        <v>0</v>
      </c>
      <c r="EF41" s="111" t="str">
        <f ca="1">IF(CELL("contenuto",$A41)="","",CELL("contenuto",$A41))</f>
        <v>A.S.D. LEGNARO 2000</v>
      </c>
      <c r="EG41" s="359">
        <f>SUM(CS41,EE41)</f>
        <v>29</v>
      </c>
    </row>
    <row r="42" spans="1:137" ht="27.75" customHeight="1">
      <c r="A42" s="162"/>
      <c r="B42" s="7" t="s">
        <v>62</v>
      </c>
      <c r="C42" s="23">
        <v>13</v>
      </c>
      <c r="D42" s="8"/>
      <c r="E42" s="8"/>
      <c r="F42" s="8"/>
      <c r="G42" s="8"/>
      <c r="H42" s="12">
        <f>IF(C42=0,0,IF(C42&gt;5,1,12-C42*2))+IF(D42=0,0,IF(D42&gt;5,1,12-D42*2))+IF(E42=0,0,IF(E42&gt;5,1,12-E42*2))+IF(F42=0,0,IF(F42&gt;5,1,12-F42*2))+IF(G42=0,0,IF(G42&gt;5,1,12-G42*2))</f>
        <v>1</v>
      </c>
      <c r="I42" s="8"/>
      <c r="J42" s="8"/>
      <c r="K42" s="22">
        <f>IF(I42=0,0,IF(I42&gt;10,1,11-I42*1))+IF(J42=0,0,IF(J42&gt;10,1,11-J42*1))</f>
        <v>0</v>
      </c>
      <c r="L42" s="18">
        <v>23</v>
      </c>
      <c r="M42" s="8"/>
      <c r="N42" s="8"/>
      <c r="O42" s="8"/>
      <c r="P42" s="8"/>
      <c r="Q42" s="12">
        <f>IF(L42=0,0,IF(L42&gt;5,1,12-L42*2))+IF(M42=0,0,IF(M42&gt;5,1,12-M42*2))+IF(N42=0,0,IF(N42&gt;5,1,12-N42*2))+IF(O42=0,0,IF(O42&gt;5,1,12-O42*2))+IF(P42=0,0,IF(P42&gt;5,1,12-P42*2))</f>
        <v>1</v>
      </c>
      <c r="R42" s="8"/>
      <c r="S42" s="8"/>
      <c r="T42" s="22">
        <f>IF(R42=0,0,IF(R42&gt;10,1,11-R42*1))+IF(S42=0,0,IF(S42&gt;10,1,11-S42*1))</f>
        <v>0</v>
      </c>
      <c r="U42" s="18"/>
      <c r="V42" s="8"/>
      <c r="W42" s="8"/>
      <c r="X42" s="12">
        <f>IF(U42=0,0,IF(U42&gt;5,1,6-U42*1))+IF(V42=0,0,IF(V42&gt;5,1,6-V42*1))+IF(W42=0,0,IF(W42&gt;5,1,6-W42*1))</f>
        <v>0</v>
      </c>
      <c r="Y42" s="8"/>
      <c r="Z42" s="8"/>
      <c r="AA42" s="8"/>
      <c r="AB42" s="12">
        <f>IF(Y42=0,0,IF(Y42&gt;5,1,6-Y42*1))+IF(Z42=0,0,IF(Z42&gt;5,1,6-Z42*1))+IF(AA42=0,0,IF(AA42&gt;5,1,6-AA42*1))</f>
        <v>0</v>
      </c>
      <c r="AC42" s="8"/>
      <c r="AD42" s="8"/>
      <c r="AE42" s="25">
        <f>IF(AC42=0,0,IF(AC42&gt;10,1,22-AC42*2))+IF(AD42=0,0,IF(AD42&gt;10,1,22-AD42*2))</f>
        <v>0</v>
      </c>
      <c r="AF42" s="18"/>
      <c r="AG42" s="8"/>
      <c r="AH42" s="8"/>
      <c r="AI42" s="12">
        <f>IF(AF42=0,0,IF(AF42&gt;5,1,12-AF42*2))+IF(AG42=0,0,IF(AG42&gt;5,1,12-AG42*2))+IF(AH42=0,0,IF(AH42&gt;5,1,12-AH42*2))</f>
        <v>0</v>
      </c>
      <c r="AJ42" s="8"/>
      <c r="AK42" s="8"/>
      <c r="AL42" s="8"/>
      <c r="AM42" s="12">
        <f>IF(AJ42=0,0,IF(AJ42&gt;5,1,12-AJ42*2))+IF(AK42=0,0,IF(AK42&gt;5,1,12-AK42*2))+IF(AL42=0,0,IF(AL42&gt;5,1,12-AL42*2))</f>
        <v>0</v>
      </c>
      <c r="AN42" s="8"/>
      <c r="AO42" s="8"/>
      <c r="AP42" s="22">
        <f>IF(AN42=0,0,IF(AN42&gt;10,1,22-AN42*2))+IF(AO42=0,0,IF(AO42&gt;10,1,22-AO42*2))</f>
        <v>0</v>
      </c>
      <c r="AQ42" s="18"/>
      <c r="AR42" s="8"/>
      <c r="AS42" s="12">
        <f>IF(AQ42=0,0,IF(AQ42&gt;5,1,6-AQ42*1))+IF(AR42=0,0,IF(AR42&gt;5,1,6-AR42*1))</f>
        <v>0</v>
      </c>
      <c r="AT42" s="8"/>
      <c r="AU42" s="8"/>
      <c r="AV42" s="12">
        <f>IF(AT42=0,0,IF(AT42&gt;5,1,6-AT42*1))+IF(AU42=0,0,IF(AU42&gt;5,1,6-AU42*1))</f>
        <v>0</v>
      </c>
      <c r="AW42" s="8"/>
      <c r="AX42" s="22">
        <f>IF(AW42=0,0,IF(AW42&gt;10,1,22-AW42*2))</f>
        <v>0</v>
      </c>
      <c r="AY42" s="18"/>
      <c r="AZ42" s="8"/>
      <c r="BA42" s="12">
        <f>IF(AY42=0,0,IF(AY42&gt;5,1,12-AY42*2))+IF(AZ42=0,0,IF(AZ42&gt;5,1,12-AZ42*2))</f>
        <v>0</v>
      </c>
      <c r="BB42" s="8"/>
      <c r="BC42" s="8"/>
      <c r="BD42" s="12">
        <f>IF(BB42=0,0,IF(BB42&gt;5,1,12-BB42*2))+IF(BC42=0,0,IF(BC42&gt;5,1,12-BC42*2))</f>
        <v>0</v>
      </c>
      <c r="BE42" s="8"/>
      <c r="BF42" s="22">
        <f>IF(BE42=0,0,IF(BE42&gt;10,1,22-BE42*2))</f>
        <v>0</v>
      </c>
      <c r="BG42" s="18"/>
      <c r="BH42" s="12">
        <f>IF(BG42=0,0,IF(BG42&gt;10,1,IF(BG41="A1",33-BG42*3,22-BG42*2)))</f>
        <v>0</v>
      </c>
      <c r="BI42" s="8"/>
      <c r="BJ42" s="12">
        <f>IF(BI42=0,0,IF(BI42&gt;10,1,IF(BI41="A1",33-BI42*3,22-BI42*2)))</f>
        <v>0</v>
      </c>
      <c r="BK42" s="8"/>
      <c r="BL42" s="12">
        <f>IF(BK42=0,0,IF(BK42&gt;10,1,IF(BK41="A1",33-BK42*3,22-BK42*2)))</f>
        <v>0</v>
      </c>
      <c r="BM42" s="8"/>
      <c r="BN42" s="22">
        <f>IF(BM42=0,0,IF(BM42&gt;10,1,IF(BM41="A1",33-BM42*3,22-BM42*2)))</f>
        <v>0</v>
      </c>
      <c r="BO42" s="16">
        <f>SUM(H42,K42,Q42,T42,X42,AB42,AE42,AI42,AM42,AP42,AS42,AV42,AX42,BA42,BD42,BF42,BH42,BJ42,BL42,BN42)</f>
        <v>2</v>
      </c>
      <c r="BP42" s="155"/>
      <c r="BQ42" s="157"/>
      <c r="BR42" s="17" t="s">
        <v>62</v>
      </c>
      <c r="BS42" s="18"/>
      <c r="BT42" s="8"/>
      <c r="BU42" s="12">
        <f>IF(BS42=0,0,IF(BS42&gt;5,BS42,6-BS42*1))+IF(BT42=0,0,IF(BT42&gt;5,BT42,6-BT42*1))</f>
        <v>0</v>
      </c>
      <c r="BV42" s="12"/>
      <c r="BW42" s="12"/>
      <c r="BX42" s="12">
        <f>IF(BV42=0,0,IF(BV42&gt;5,BV42,6-BV42*1))+IF(BW42=0,0,IF(BW42&gt;5,BW42,6-BW42*1))</f>
        <v>0</v>
      </c>
      <c r="BY42" s="8"/>
      <c r="BZ42" s="8"/>
      <c r="CA42" s="22">
        <f>IF(BY42=0,0,IF(BY42&gt;10,BY42,11-BY42*1))+IF(BZ42=0,0,IF(BZ42&gt;10,BZ42,11-BZ42*1))</f>
        <v>0</v>
      </c>
      <c r="CB42" s="27"/>
      <c r="CC42" s="28"/>
      <c r="CD42" s="28"/>
      <c r="CE42" s="8">
        <f>SUM(CB42*5+CC42*3+CD42*1)</f>
        <v>0</v>
      </c>
      <c r="CF42" s="8"/>
      <c r="CG42" s="28"/>
      <c r="CH42" s="8"/>
      <c r="CI42" s="8">
        <f>SUM(CF42*5+CG42*3+CH42*1)</f>
        <v>0</v>
      </c>
      <c r="CJ42" s="8"/>
      <c r="CK42" s="8"/>
      <c r="CL42" s="28"/>
      <c r="CM42" s="28"/>
      <c r="CN42" s="8"/>
      <c r="CO42" s="9"/>
      <c r="CP42" s="10">
        <f>SUM(CJ42*15+CK42*13+CL42*11+CM42*9+CN42*7+CO42*5)</f>
        <v>0</v>
      </c>
      <c r="CQ42" s="16">
        <f>SUM(BU42,BX42,CA42+CE42,CI42,CP42)</f>
        <v>0</v>
      </c>
      <c r="CR42" s="129"/>
      <c r="CS42" s="109"/>
      <c r="CT42" s="157"/>
      <c r="CU42" s="17" t="s">
        <v>62</v>
      </c>
      <c r="CV42" s="21"/>
      <c r="CW42" s="12">
        <f>IF(CV42=0,0,IF(CV42&gt;10,1,44-CV42*4))</f>
        <v>0</v>
      </c>
      <c r="CX42" s="12"/>
      <c r="CY42" s="22">
        <f>IF(CX42=0,0,IF(CX42=6,1,IF(CX42&gt;6,CX42,12-CX42*2)))</f>
        <v>0</v>
      </c>
      <c r="CZ42" s="21"/>
      <c r="DA42" s="12"/>
      <c r="DB42" s="12"/>
      <c r="DC42" s="12"/>
      <c r="DD42" s="12"/>
      <c r="DE42" s="12"/>
      <c r="DF42" s="12">
        <f>IF(CZ42=0,0,IF(CZ42&gt;5,CZ42,6-CZ42*1))+IF(DA42=0,0,IF(DA42&gt;5,DA42,12-DA42*2))+IF(DB42=0,0,IF(DB42&gt;5,DB42,18-DB42*3))+IF(DC42=0,0,IF(DC42&gt;5,DC42,18-DC42*3))+IF(DD42=0,0,IF(DD42&gt;5,DD42,24-DD42*4))+IF(DE42=0,0,IF(DE42&gt;5,DE42,30-DE42*5))</f>
        <v>0</v>
      </c>
      <c r="DG42" s="12"/>
      <c r="DH42" s="12"/>
      <c r="DI42" s="12"/>
      <c r="DJ42" s="12"/>
      <c r="DK42" s="12"/>
      <c r="DL42" s="12"/>
      <c r="DM42" s="12">
        <f>IF(DG42=0,0,IF(DG42&gt;5,DG42,6-DG42*1))+IF(DH42=0,0,IF(DH42&gt;5,DH42,12-DH42*2))+IF(DI42=0,0,IF(DI42&gt;5,DI42,18-DI42*3))+IF(DJ42=0,0,IF(DJ42&gt;5,DJ42,18-DJ42*3))+IF(DK42=0,0,IF(DK42&gt;5,DK42,24-DK42*4))+IF(DL42=0,0,IF(DL42&gt;5,DL42,30-DL42*5))</f>
        <v>0</v>
      </c>
      <c r="DN42" s="12"/>
      <c r="DO42" s="12"/>
      <c r="DP42" s="12"/>
      <c r="DQ42" s="12"/>
      <c r="DR42" s="12"/>
      <c r="DS42" s="12"/>
      <c r="DT42" s="22">
        <f>IF(DN42=0,0,IF(DN42&gt;10,DN42,11-DN42*1))+IF(DO42=0,0,IF(DO42&gt;10,DO42,22-DO42*2))+IF(DP42=0,0,IF(DP42&gt;10,DP42,33-DP42*3))+IF(DQ42=0,0,IF(DQ42&gt;8,DQ42,28-DQ42*3))+IF(DR42=0,0,IF(DR42&gt;8,DR42,28-DR42*3))+IF(DS42=0,0,IF(DS42&gt;6,DS42,35-DS42*5))</f>
        <v>0</v>
      </c>
      <c r="DU42" s="18"/>
      <c r="DV42" s="8"/>
      <c r="DW42" s="8"/>
      <c r="DX42" s="8"/>
      <c r="DY42" s="8"/>
      <c r="DZ42" s="8"/>
      <c r="EA42" s="8"/>
      <c r="EB42" s="9"/>
      <c r="EC42" s="18">
        <f t="shared" si="0"/>
        <v>0</v>
      </c>
      <c r="ED42" s="129"/>
      <c r="EE42" s="109"/>
      <c r="EF42" s="157"/>
      <c r="EG42" s="359"/>
    </row>
    <row r="43" spans="1:137" ht="27.75" customHeight="1">
      <c r="A43" s="162" t="s">
        <v>161</v>
      </c>
      <c r="B43" s="7" t="s">
        <v>60</v>
      </c>
      <c r="C43" s="150"/>
      <c r="D43" s="154"/>
      <c r="E43" s="154"/>
      <c r="F43" s="154"/>
      <c r="G43" s="154"/>
      <c r="H43" s="8">
        <f>SUM(C43*2)</f>
        <v>0</v>
      </c>
      <c r="I43" s="154"/>
      <c r="J43" s="154"/>
      <c r="K43" s="9">
        <f>SUM(I43*2)</f>
        <v>0</v>
      </c>
      <c r="L43" s="153">
        <v>1</v>
      </c>
      <c r="M43" s="154"/>
      <c r="N43" s="154"/>
      <c r="O43" s="154"/>
      <c r="P43" s="154"/>
      <c r="Q43" s="8">
        <f>SUM(L43*2)</f>
        <v>2</v>
      </c>
      <c r="R43" s="154"/>
      <c r="S43" s="154"/>
      <c r="T43" s="9">
        <f>SUM(R43*2)</f>
        <v>0</v>
      </c>
      <c r="U43" s="153"/>
      <c r="V43" s="154"/>
      <c r="W43" s="154"/>
      <c r="X43" s="8">
        <f>SUM(U43*5)</f>
        <v>0</v>
      </c>
      <c r="Y43" s="154"/>
      <c r="Z43" s="154"/>
      <c r="AA43" s="154"/>
      <c r="AB43" s="8">
        <f>SUM(Y43*5)</f>
        <v>0</v>
      </c>
      <c r="AC43" s="154"/>
      <c r="AD43" s="154"/>
      <c r="AE43" s="10">
        <f>SUM(AC43*5)</f>
        <v>0</v>
      </c>
      <c r="AF43" s="153"/>
      <c r="AG43" s="154"/>
      <c r="AH43" s="154"/>
      <c r="AI43" s="8">
        <f>SUM(AF43*7)</f>
        <v>0</v>
      </c>
      <c r="AJ43" s="154"/>
      <c r="AK43" s="154"/>
      <c r="AL43" s="154"/>
      <c r="AM43" s="8">
        <f>SUM(AJ43*7)</f>
        <v>0</v>
      </c>
      <c r="AN43" s="154"/>
      <c r="AO43" s="154"/>
      <c r="AP43" s="9">
        <f>SUM(AN43*7)</f>
        <v>0</v>
      </c>
      <c r="AQ43" s="153">
        <v>1</v>
      </c>
      <c r="AR43" s="154"/>
      <c r="AS43" s="8">
        <f>SUM(AQ43*10)</f>
        <v>10</v>
      </c>
      <c r="AT43" s="154">
        <v>1</v>
      </c>
      <c r="AU43" s="154"/>
      <c r="AV43" s="8">
        <f>SUM(AT43*10)</f>
        <v>10</v>
      </c>
      <c r="AW43" s="8"/>
      <c r="AX43" s="9">
        <f>SUM(AW43*10)</f>
        <v>0</v>
      </c>
      <c r="AY43" s="153"/>
      <c r="AZ43" s="154"/>
      <c r="BA43" s="8">
        <f>SUM(AY43*10)</f>
        <v>0</v>
      </c>
      <c r="BB43" s="154"/>
      <c r="BC43" s="154"/>
      <c r="BD43" s="8">
        <f>SUM(BB43*10)</f>
        <v>0</v>
      </c>
      <c r="BE43" s="8"/>
      <c r="BF43" s="9">
        <f>SUM(BE43*10)</f>
        <v>0</v>
      </c>
      <c r="BG43" s="11"/>
      <c r="BH43" s="12">
        <f>IF(BG43="A1",30,IF(BG43="A2",25,""))</f>
      </c>
      <c r="BI43" s="13">
        <f>IF(BG43="","",BG43)</f>
      </c>
      <c r="BJ43" s="14"/>
      <c r="BK43" s="13">
        <f>IF(BI43="","",BI43)</f>
      </c>
      <c r="BL43" s="14"/>
      <c r="BM43" s="13">
        <f>IF(BK43="","",BK43)</f>
      </c>
      <c r="BN43" s="15"/>
      <c r="BO43" s="16">
        <f>SUM(H43,K43,Q43,T43,X43,AB43,AE43,AI43,AM43,AP43,AS43,AV43,AX43,BA43,BD43,BF43,BH43)</f>
        <v>22</v>
      </c>
      <c r="BP43" s="155">
        <f>SUM(BO43,BO44)</f>
        <v>25</v>
      </c>
      <c r="BQ43" s="111" t="str">
        <f ca="1">IF(CELL("contenuto",$A43)="","",CELL("contenuto",$A43))</f>
        <v>A.S.D. MYGYM</v>
      </c>
      <c r="BR43" s="17" t="s">
        <v>61</v>
      </c>
      <c r="BS43" s="18">
        <v>2</v>
      </c>
      <c r="BT43" s="8"/>
      <c r="BU43" s="8">
        <f>SUM(BS43:BT43)</f>
        <v>2</v>
      </c>
      <c r="BV43" s="8">
        <v>2</v>
      </c>
      <c r="BW43" s="8"/>
      <c r="BX43" s="8">
        <f>SUM(BV43:BW43)</f>
        <v>2</v>
      </c>
      <c r="BY43" s="8"/>
      <c r="BZ43" s="8"/>
      <c r="CA43" s="9">
        <f>SUM(BY43*3)+(BZ43*3)</f>
        <v>0</v>
      </c>
      <c r="CB43" s="27">
        <v>2</v>
      </c>
      <c r="CC43" s="14"/>
      <c r="CD43" s="28">
        <v>3</v>
      </c>
      <c r="CE43" s="8">
        <f>SUM(CB43*2+CD43*2)</f>
        <v>10</v>
      </c>
      <c r="CF43" s="8">
        <v>2</v>
      </c>
      <c r="CG43" s="14"/>
      <c r="CH43" s="8">
        <v>4</v>
      </c>
      <c r="CI43" s="8">
        <f>SUM(CF43*2+CH43*2)</f>
        <v>12</v>
      </c>
      <c r="CJ43" s="149"/>
      <c r="CK43" s="150"/>
      <c r="CL43" s="151"/>
      <c r="CM43" s="152"/>
      <c r="CN43" s="149"/>
      <c r="CO43" s="150"/>
      <c r="CP43" s="10">
        <f>SUM(CJ43*2.5+CN43*2.5)</f>
        <v>0</v>
      </c>
      <c r="CQ43" s="16">
        <f>SUM(BU43,BX43,CA43,CE43,CI43,CP43)</f>
        <v>26</v>
      </c>
      <c r="CR43" s="129">
        <f>SUM(CQ43,CQ44)</f>
        <v>26</v>
      </c>
      <c r="CS43" s="109">
        <f>SUM(BP43,CR43)</f>
        <v>51</v>
      </c>
      <c r="CT43" s="111" t="str">
        <f ca="1">IF(CELL("contenuto",$A43)="","",CELL("contenuto",$A43))</f>
        <v>A.S.D. MYGYM</v>
      </c>
      <c r="CU43" s="17" t="s">
        <v>61</v>
      </c>
      <c r="CV43" s="21"/>
      <c r="CW43" s="12">
        <f>SUM(CV43*25)</f>
        <v>0</v>
      </c>
      <c r="CX43" s="12"/>
      <c r="CY43" s="22">
        <f>SUM(CX43*6)</f>
        <v>0</v>
      </c>
      <c r="CZ43" s="21"/>
      <c r="DA43" s="12"/>
      <c r="DB43" s="12"/>
      <c r="DC43" s="12"/>
      <c r="DD43" s="12"/>
      <c r="DE43" s="12"/>
      <c r="DF43" s="12">
        <f>SUM(CZ43*3+DA43*6+DB43*10+DC43*15+DD43*20+DE43*25)</f>
        <v>0</v>
      </c>
      <c r="DG43" s="12"/>
      <c r="DH43" s="12"/>
      <c r="DI43" s="12"/>
      <c r="DJ43" s="12"/>
      <c r="DK43" s="12"/>
      <c r="DL43" s="12"/>
      <c r="DM43" s="12">
        <f>SUM(DG43*3+DH43*6+DI43*10+DJ43*15+DK43*20+DL43*25)</f>
        <v>0</v>
      </c>
      <c r="DN43" s="12"/>
      <c r="DO43" s="12"/>
      <c r="DP43" s="12"/>
      <c r="DQ43" s="12"/>
      <c r="DR43" s="12"/>
      <c r="DS43" s="12"/>
      <c r="DT43" s="22">
        <f>SUM(DN43*5+DO43*9+DP43*13+DQ43*20+DR43*20+DS43*25)</f>
        <v>0</v>
      </c>
      <c r="DU43" s="18"/>
      <c r="DV43" s="8"/>
      <c r="DW43" s="8"/>
      <c r="DX43" s="8"/>
      <c r="DY43" s="8"/>
      <c r="DZ43" s="8"/>
      <c r="EA43" s="8"/>
      <c r="EB43" s="9"/>
      <c r="EC43" s="18">
        <f t="shared" si="0"/>
        <v>0</v>
      </c>
      <c r="ED43" s="129">
        <f>SUM(EC43,EC44)</f>
        <v>0</v>
      </c>
      <c r="EE43" s="109">
        <f>SUM(ED43)</f>
        <v>0</v>
      </c>
      <c r="EF43" s="111" t="str">
        <f ca="1">IF(CELL("contenuto",$A43)="","",CELL("contenuto",$A43))</f>
        <v>A.S.D. MYGYM</v>
      </c>
      <c r="EG43" s="359">
        <f>SUM(CS43,EE43)</f>
        <v>51</v>
      </c>
    </row>
    <row r="44" spans="1:137" ht="27.75" customHeight="1">
      <c r="A44" s="162"/>
      <c r="B44" s="7" t="s">
        <v>62</v>
      </c>
      <c r="C44" s="23"/>
      <c r="D44" s="8"/>
      <c r="E44" s="8"/>
      <c r="F44" s="8"/>
      <c r="G44" s="8"/>
      <c r="H44" s="12">
        <f>IF(C44=0,0,IF(C44&gt;5,1,12-C44*2))+IF(D44=0,0,IF(D44&gt;5,1,12-D44*2))+IF(E44=0,0,IF(E44&gt;5,1,12-E44*2))+IF(F44=0,0,IF(F44&gt;5,1,12-F44*2))+IF(G44=0,0,IF(G44&gt;5,1,12-G44*2))</f>
        <v>0</v>
      </c>
      <c r="I44" s="8"/>
      <c r="J44" s="8"/>
      <c r="K44" s="22">
        <f>IF(I44=0,0,IF(I44&gt;10,1,11-I44*1))+IF(J44=0,0,IF(J44&gt;10,1,11-J44*1))</f>
        <v>0</v>
      </c>
      <c r="L44" s="18">
        <v>14</v>
      </c>
      <c r="M44" s="8"/>
      <c r="N44" s="8"/>
      <c r="O44" s="8"/>
      <c r="P44" s="8"/>
      <c r="Q44" s="12">
        <f>IF(L44=0,0,IF(L44&gt;5,1,12-L44*2))+IF(M44=0,0,IF(M44&gt;5,1,12-M44*2))+IF(N44=0,0,IF(N44&gt;5,1,12-N44*2))+IF(O44=0,0,IF(O44&gt;5,1,12-O44*2))+IF(P44=0,0,IF(P44&gt;5,1,12-P44*2))</f>
        <v>1</v>
      </c>
      <c r="R44" s="8"/>
      <c r="S44" s="8"/>
      <c r="T44" s="22">
        <f>IF(R44=0,0,IF(R44&gt;10,1,11-R44*1))+IF(S44=0,0,IF(S44&gt;10,1,11-S44*1))</f>
        <v>0</v>
      </c>
      <c r="U44" s="18"/>
      <c r="V44" s="8"/>
      <c r="W44" s="8"/>
      <c r="X44" s="12">
        <f>IF(U44=0,0,IF(U44&gt;5,1,6-U44*1))+IF(V44=0,0,IF(V44&gt;5,1,6-V44*1))+IF(W44=0,0,IF(W44&gt;5,1,6-W44*1))</f>
        <v>0</v>
      </c>
      <c r="Y44" s="8"/>
      <c r="Z44" s="8"/>
      <c r="AA44" s="8"/>
      <c r="AB44" s="12">
        <f>IF(Y44=0,0,IF(Y44&gt;5,1,6-Y44*1))+IF(Z44=0,0,IF(Z44&gt;5,1,6-Z44*1))+IF(AA44=0,0,IF(AA44&gt;5,1,6-AA44*1))</f>
        <v>0</v>
      </c>
      <c r="AC44" s="8"/>
      <c r="AD44" s="8"/>
      <c r="AE44" s="25">
        <f>IF(AC44=0,0,IF(AC44&gt;10,1,22-AC44*2))+IF(AD44=0,0,IF(AD44&gt;10,1,22-AD44*2))</f>
        <v>0</v>
      </c>
      <c r="AF44" s="18"/>
      <c r="AG44" s="8"/>
      <c r="AH44" s="8"/>
      <c r="AI44" s="12">
        <f>IF(AF44=0,0,IF(AF44&gt;5,1,12-AF44*2))+IF(AG44=0,0,IF(AG44&gt;5,1,12-AG44*2))+IF(AH44=0,0,IF(AH44&gt;5,1,12-AH44*2))</f>
        <v>0</v>
      </c>
      <c r="AJ44" s="8"/>
      <c r="AK44" s="8"/>
      <c r="AL44" s="8"/>
      <c r="AM44" s="12">
        <f>IF(AJ44=0,0,IF(AJ44&gt;5,1,12-AJ44*2))+IF(AK44=0,0,IF(AK44&gt;5,1,12-AK44*2))+IF(AL44=0,0,IF(AL44&gt;5,1,12-AL44*2))</f>
        <v>0</v>
      </c>
      <c r="AN44" s="8"/>
      <c r="AO44" s="8"/>
      <c r="AP44" s="22">
        <f>IF(AN44=0,0,IF(AN44&gt;10,1,22-AN44*2))+IF(AO44=0,0,IF(AO44&gt;10,1,22-AO44*2))</f>
        <v>0</v>
      </c>
      <c r="AQ44" s="18">
        <v>6</v>
      </c>
      <c r="AR44" s="8"/>
      <c r="AS44" s="12">
        <f>IF(AQ44=0,0,IF(AQ44&gt;5,1,6-AQ44*1))+IF(AR44=0,0,IF(AR44&gt;5,1,6-AR44*1))</f>
        <v>1</v>
      </c>
      <c r="AT44" s="8">
        <v>8</v>
      </c>
      <c r="AU44" s="8"/>
      <c r="AV44" s="12">
        <f>IF(AT44=0,0,IF(AT44&gt;5,1,6-AT44*1))+IF(AU44=0,0,IF(AU44&gt;5,1,6-AU44*1))</f>
        <v>1</v>
      </c>
      <c r="AW44" s="8"/>
      <c r="AX44" s="22">
        <f>IF(AW44=0,0,IF(AW44&gt;10,1,22-AW44*2))</f>
        <v>0</v>
      </c>
      <c r="AY44" s="18"/>
      <c r="AZ44" s="8"/>
      <c r="BA44" s="12">
        <f>IF(AY44=0,0,IF(AY44&gt;5,1,12-AY44*2))+IF(AZ44=0,0,IF(AZ44&gt;5,1,12-AZ44*2))</f>
        <v>0</v>
      </c>
      <c r="BB44" s="8"/>
      <c r="BC44" s="8"/>
      <c r="BD44" s="12">
        <f>IF(BB44=0,0,IF(BB44&gt;5,1,12-BB44*2))+IF(BC44=0,0,IF(BC44&gt;5,1,12-BC44*2))</f>
        <v>0</v>
      </c>
      <c r="BE44" s="8"/>
      <c r="BF44" s="22">
        <f>IF(BE44=0,0,IF(BE44&gt;10,1,22-BE44*2))</f>
        <v>0</v>
      </c>
      <c r="BG44" s="18"/>
      <c r="BH44" s="12">
        <f>IF(BG44=0,0,IF(BG44&gt;10,1,IF(BG43="A1",33-BG44*3,22-BG44*2)))</f>
        <v>0</v>
      </c>
      <c r="BI44" s="8"/>
      <c r="BJ44" s="12">
        <f>IF(BI44=0,0,IF(BI44&gt;10,1,IF(BI43="A1",33-BI44*3,22-BI44*2)))</f>
        <v>0</v>
      </c>
      <c r="BK44" s="8"/>
      <c r="BL44" s="12">
        <f>IF(BK44=0,0,IF(BK44&gt;10,1,IF(BK43="A1",33-BK44*3,22-BK44*2)))</f>
        <v>0</v>
      </c>
      <c r="BM44" s="8"/>
      <c r="BN44" s="22">
        <f>IF(BM44=0,0,IF(BM44&gt;10,1,IF(BM43="A1",33-BM44*3,22-BM44*2)))</f>
        <v>0</v>
      </c>
      <c r="BO44" s="16">
        <f>SUM(H44,K44,Q44,T44,X44,AB44,AE44,AI44,AM44,AP44,AS44,AV44,AX44,BA44,BD44,BF44,BH44,BJ44,BL44,BN44)</f>
        <v>3</v>
      </c>
      <c r="BP44" s="155"/>
      <c r="BQ44" s="157"/>
      <c r="BR44" s="17" t="s">
        <v>62</v>
      </c>
      <c r="BS44" s="18"/>
      <c r="BT44" s="8"/>
      <c r="BU44" s="12">
        <f>IF(BS44=0,0,IF(BS44&gt;5,BS44,6-BS44*1))+IF(BT44=0,0,IF(BT44&gt;5,BT44,6-BT44*1))</f>
        <v>0</v>
      </c>
      <c r="BV44" s="12"/>
      <c r="BW44" s="12"/>
      <c r="BX44" s="12">
        <f>IF(BV44=0,0,IF(BV44&gt;5,BV44,6-BV44*1))+IF(BW44=0,0,IF(BW44&gt;5,BW44,6-BW44*1))</f>
        <v>0</v>
      </c>
      <c r="BY44" s="8"/>
      <c r="BZ44" s="8"/>
      <c r="CA44" s="22">
        <f>IF(BY44=0,0,IF(BY44&gt;10,BY44,11-BY44*1))+IF(BZ44=0,0,IF(BZ44&gt;10,BZ44,11-BZ44*1))</f>
        <v>0</v>
      </c>
      <c r="CB44" s="27"/>
      <c r="CC44" s="28"/>
      <c r="CD44" s="28"/>
      <c r="CE44" s="8">
        <f>SUM(CB44*5+CC44*3+CD44*1)</f>
        <v>0</v>
      </c>
      <c r="CF44" s="8"/>
      <c r="CG44" s="28"/>
      <c r="CH44" s="8"/>
      <c r="CI44" s="8">
        <f>SUM(CF44*5+CG44*3+CH44*1)</f>
        <v>0</v>
      </c>
      <c r="CJ44" s="8"/>
      <c r="CK44" s="8"/>
      <c r="CL44" s="28"/>
      <c r="CM44" s="28"/>
      <c r="CN44" s="8"/>
      <c r="CO44" s="9"/>
      <c r="CP44" s="10">
        <f>SUM(CJ44*15+CK44*13+CL44*11+CM44*9+CN44*7+CO44*5)</f>
        <v>0</v>
      </c>
      <c r="CQ44" s="16">
        <f>SUM(BU44,BX44,CA44+CE44,CI44,CP44)</f>
        <v>0</v>
      </c>
      <c r="CR44" s="129"/>
      <c r="CS44" s="109"/>
      <c r="CT44" s="157"/>
      <c r="CU44" s="17" t="s">
        <v>62</v>
      </c>
      <c r="CV44" s="21"/>
      <c r="CW44" s="12">
        <f>IF(CV44=0,0,IF(CV44&gt;10,1,44-CV44*4))</f>
        <v>0</v>
      </c>
      <c r="CX44" s="12"/>
      <c r="CY44" s="22">
        <f>IF(CX44=0,0,IF(CX44=6,1,IF(CX44&gt;6,CX44,12-CX44*2)))</f>
        <v>0</v>
      </c>
      <c r="CZ44" s="21"/>
      <c r="DA44" s="12"/>
      <c r="DB44" s="12"/>
      <c r="DC44" s="12"/>
      <c r="DD44" s="12"/>
      <c r="DE44" s="12"/>
      <c r="DF44" s="12">
        <f>IF(CZ44=0,0,IF(CZ44&gt;5,CZ44,6-CZ44*1))+IF(DA44=0,0,IF(DA44&gt;5,DA44,12-DA44*2))+IF(DB44=0,0,IF(DB44&gt;5,DB44,18-DB44*3))+IF(DC44=0,0,IF(DC44&gt;5,DC44,18-DC44*3))+IF(DD44=0,0,IF(DD44&gt;5,DD44,24-DD44*4))+IF(DE44=0,0,IF(DE44&gt;5,DE44,30-DE44*5))</f>
        <v>0</v>
      </c>
      <c r="DG44" s="12"/>
      <c r="DH44" s="12"/>
      <c r="DI44" s="12"/>
      <c r="DJ44" s="12"/>
      <c r="DK44" s="12"/>
      <c r="DL44" s="12"/>
      <c r="DM44" s="12">
        <f>IF(DG44=0,0,IF(DG44&gt;5,DG44,6-DG44*1))+IF(DH44=0,0,IF(DH44&gt;5,DH44,12-DH44*2))+IF(DI44=0,0,IF(DI44&gt;5,DI44,18-DI44*3))+IF(DJ44=0,0,IF(DJ44&gt;5,DJ44,18-DJ44*3))+IF(DK44=0,0,IF(DK44&gt;5,DK44,24-DK44*4))+IF(DL44=0,0,IF(DL44&gt;5,DL44,30-DL44*5))</f>
        <v>0</v>
      </c>
      <c r="DN44" s="12"/>
      <c r="DO44" s="12"/>
      <c r="DP44" s="12"/>
      <c r="DQ44" s="12"/>
      <c r="DR44" s="12"/>
      <c r="DS44" s="12"/>
      <c r="DT44" s="22">
        <f>IF(DN44=0,0,IF(DN44&gt;10,DN44,11-DN44*1))+IF(DO44=0,0,IF(DO44&gt;10,DO44,22-DO44*2))+IF(DP44=0,0,IF(DP44&gt;10,DP44,33-DP44*3))+IF(DQ44=0,0,IF(DQ44&gt;8,DQ44,28-DQ44*3))+IF(DR44=0,0,IF(DR44&gt;8,DR44,28-DR44*3))+IF(DS44=0,0,IF(DS44&gt;6,DS44,35-DS44*5))</f>
        <v>0</v>
      </c>
      <c r="DU44" s="18"/>
      <c r="DV44" s="8"/>
      <c r="DW44" s="8"/>
      <c r="DX44" s="8"/>
      <c r="DY44" s="8"/>
      <c r="DZ44" s="8"/>
      <c r="EA44" s="8"/>
      <c r="EB44" s="9"/>
      <c r="EC44" s="18">
        <f t="shared" si="0"/>
        <v>0</v>
      </c>
      <c r="ED44" s="129"/>
      <c r="EE44" s="109"/>
      <c r="EF44" s="157"/>
      <c r="EG44" s="359"/>
    </row>
    <row r="45" spans="1:137" ht="27.75" customHeight="1">
      <c r="A45" s="162" t="s">
        <v>160</v>
      </c>
      <c r="B45" s="7" t="s">
        <v>60</v>
      </c>
      <c r="C45" s="150"/>
      <c r="D45" s="154"/>
      <c r="E45" s="154"/>
      <c r="F45" s="154"/>
      <c r="G45" s="154"/>
      <c r="H45" s="8">
        <f>SUM(C45*2)</f>
        <v>0</v>
      </c>
      <c r="I45" s="154"/>
      <c r="J45" s="154"/>
      <c r="K45" s="9">
        <f>SUM(I45*2)</f>
        <v>0</v>
      </c>
      <c r="L45" s="153"/>
      <c r="M45" s="154"/>
      <c r="N45" s="154"/>
      <c r="O45" s="154"/>
      <c r="P45" s="154"/>
      <c r="Q45" s="8">
        <f>SUM(L45*2)</f>
        <v>0</v>
      </c>
      <c r="R45" s="154"/>
      <c r="S45" s="154"/>
      <c r="T45" s="9">
        <f>SUM(R45*2)</f>
        <v>0</v>
      </c>
      <c r="U45" s="153">
        <v>1</v>
      </c>
      <c r="V45" s="154"/>
      <c r="W45" s="154"/>
      <c r="X45" s="8">
        <f>SUM(U45*5)</f>
        <v>5</v>
      </c>
      <c r="Y45" s="154">
        <v>1</v>
      </c>
      <c r="Z45" s="154"/>
      <c r="AA45" s="154"/>
      <c r="AB45" s="8">
        <f>SUM(Y45*5)</f>
        <v>5</v>
      </c>
      <c r="AC45" s="154">
        <v>1</v>
      </c>
      <c r="AD45" s="154"/>
      <c r="AE45" s="10">
        <f>SUM(AC45*5)</f>
        <v>5</v>
      </c>
      <c r="AF45" s="153"/>
      <c r="AG45" s="154"/>
      <c r="AH45" s="154"/>
      <c r="AI45" s="8">
        <f>SUM(AF45*7)</f>
        <v>0</v>
      </c>
      <c r="AJ45" s="154"/>
      <c r="AK45" s="154"/>
      <c r="AL45" s="154"/>
      <c r="AM45" s="8">
        <f>SUM(AJ45*7)</f>
        <v>0</v>
      </c>
      <c r="AN45" s="154"/>
      <c r="AO45" s="154"/>
      <c r="AP45" s="9">
        <f>SUM(AN45*7)</f>
        <v>0</v>
      </c>
      <c r="AQ45" s="153"/>
      <c r="AR45" s="154"/>
      <c r="AS45" s="8">
        <f>SUM(AQ45*10)</f>
        <v>0</v>
      </c>
      <c r="AT45" s="154"/>
      <c r="AU45" s="154"/>
      <c r="AV45" s="8">
        <f>SUM(AT45*10)</f>
        <v>0</v>
      </c>
      <c r="AW45" s="8"/>
      <c r="AX45" s="9">
        <f>SUM(AW45*10)</f>
        <v>0</v>
      </c>
      <c r="AY45" s="153"/>
      <c r="AZ45" s="154"/>
      <c r="BA45" s="8">
        <f>SUM(AY45*10)</f>
        <v>0</v>
      </c>
      <c r="BB45" s="154"/>
      <c r="BC45" s="154"/>
      <c r="BD45" s="8">
        <f>SUM(BB45*10)</f>
        <v>0</v>
      </c>
      <c r="BE45" s="8"/>
      <c r="BF45" s="9">
        <f>SUM(BE45*10)</f>
        <v>0</v>
      </c>
      <c r="BG45" s="11"/>
      <c r="BH45" s="12">
        <f>IF(BG45="A1",30,IF(BG45="A2",25,""))</f>
      </c>
      <c r="BI45" s="13">
        <f>IF(BG45="","",BG45)</f>
      </c>
      <c r="BJ45" s="14"/>
      <c r="BK45" s="13">
        <f>IF(BI45="","",BI45)</f>
      </c>
      <c r="BL45" s="14"/>
      <c r="BM45" s="13">
        <f>IF(BK45="","",BK45)</f>
      </c>
      <c r="BN45" s="15"/>
      <c r="BO45" s="16">
        <f>SUM(H45,K45,Q45,T45,X45,AB45,AE45,AI45,AM45,AP45,AS45,AV45,AX45,BA45,BD45,BF45,BH45)</f>
        <v>15</v>
      </c>
      <c r="BP45" s="155">
        <f>SUM(BO45,BO46)</f>
        <v>18</v>
      </c>
      <c r="BQ45" s="111" t="str">
        <f ca="1">IF(CELL("contenuto",$A45)="","",CELL("contenuto",$A45))</f>
        <v>ARIAL GYMNASIUM S.S.D.R.L.</v>
      </c>
      <c r="BR45" s="17" t="s">
        <v>61</v>
      </c>
      <c r="BS45" s="18"/>
      <c r="BT45" s="8"/>
      <c r="BU45" s="8">
        <f>SUM(BS45:BT45)</f>
        <v>0</v>
      </c>
      <c r="BV45" s="8"/>
      <c r="BW45" s="8"/>
      <c r="BX45" s="8">
        <f>SUM(BV45:BW45)</f>
        <v>0</v>
      </c>
      <c r="BY45" s="8"/>
      <c r="BZ45" s="8"/>
      <c r="CA45" s="9">
        <f>SUM(BY45*3)+(BZ45*3)</f>
        <v>0</v>
      </c>
      <c r="CB45" s="27"/>
      <c r="CC45" s="14"/>
      <c r="CD45" s="28"/>
      <c r="CE45" s="8">
        <f>SUM(CB45*2+CD45*2)</f>
        <v>0</v>
      </c>
      <c r="CF45" s="8"/>
      <c r="CG45" s="14"/>
      <c r="CH45" s="8"/>
      <c r="CI45" s="8">
        <f>SUM(CF45*2+CH45*2)</f>
        <v>0</v>
      </c>
      <c r="CJ45" s="149"/>
      <c r="CK45" s="150"/>
      <c r="CL45" s="151"/>
      <c r="CM45" s="152"/>
      <c r="CN45" s="149"/>
      <c r="CO45" s="150"/>
      <c r="CP45" s="10">
        <f>SUM(CJ45*2.5+CN45*2.5)</f>
        <v>0</v>
      </c>
      <c r="CQ45" s="16">
        <f>SUM(BU45,BX45,CA45,CE45,CI45,CP45)</f>
        <v>0</v>
      </c>
      <c r="CR45" s="129">
        <f>SUM(CQ45,CQ46)</f>
        <v>0</v>
      </c>
      <c r="CS45" s="109">
        <f>SUM(BP45,CR45)</f>
        <v>18</v>
      </c>
      <c r="CT45" s="111" t="str">
        <f ca="1">IF(CELL("contenuto",$A45)="","",CELL("contenuto",$A45))</f>
        <v>ARIAL GYMNASIUM S.S.D.R.L.</v>
      </c>
      <c r="CU45" s="17" t="s">
        <v>61</v>
      </c>
      <c r="CV45" s="21"/>
      <c r="CW45" s="12">
        <f>SUM(CV45*25)</f>
        <v>0</v>
      </c>
      <c r="CX45" s="12"/>
      <c r="CY45" s="22">
        <f>SUM(CX45*6)</f>
        <v>0</v>
      </c>
      <c r="CZ45" s="21">
        <v>1</v>
      </c>
      <c r="DA45" s="12"/>
      <c r="DB45" s="12">
        <v>2</v>
      </c>
      <c r="DC45" s="12"/>
      <c r="DD45" s="12"/>
      <c r="DE45" s="12"/>
      <c r="DF45" s="12">
        <f>SUM(CZ45*3+DA45*6+DB45*10+DC45*15+DD45*20+DE45*25)</f>
        <v>23</v>
      </c>
      <c r="DG45" s="12">
        <v>1</v>
      </c>
      <c r="DH45" s="12"/>
      <c r="DI45" s="12">
        <v>1</v>
      </c>
      <c r="DJ45" s="12"/>
      <c r="DK45" s="12"/>
      <c r="DL45" s="12"/>
      <c r="DM45" s="12">
        <f>SUM(DG45*3+DH45*6+DI45*10+DJ45*15+DK45*20+DL45*25)</f>
        <v>13</v>
      </c>
      <c r="DN45" s="12"/>
      <c r="DO45" s="12"/>
      <c r="DP45" s="12"/>
      <c r="DQ45" s="12"/>
      <c r="DR45" s="12"/>
      <c r="DS45" s="12"/>
      <c r="DT45" s="22">
        <f>SUM(DN45*5+DO45*9+DP45*13+DQ45*20+DR45*20+DS45*25)</f>
        <v>0</v>
      </c>
      <c r="DU45" s="18"/>
      <c r="DV45" s="8"/>
      <c r="DW45" s="8"/>
      <c r="DX45" s="8"/>
      <c r="DY45" s="8"/>
      <c r="DZ45" s="8"/>
      <c r="EA45" s="8"/>
      <c r="EB45" s="9"/>
      <c r="EC45" s="18">
        <f t="shared" si="0"/>
        <v>36</v>
      </c>
      <c r="ED45" s="129">
        <f>SUM(EC45,EC46)</f>
        <v>45</v>
      </c>
      <c r="EE45" s="109">
        <f>SUM(ED45)</f>
        <v>45</v>
      </c>
      <c r="EF45" s="111" t="str">
        <f ca="1">IF(CELL("contenuto",$A45)="","",CELL("contenuto",$A45))</f>
        <v>ARIAL GYMNASIUM S.S.D.R.L.</v>
      </c>
      <c r="EG45" s="359">
        <f>SUM(CS45,EE45)</f>
        <v>63</v>
      </c>
    </row>
    <row r="46" spans="1:137" ht="27.75" customHeight="1">
      <c r="A46" s="162"/>
      <c r="B46" s="7" t="s">
        <v>62</v>
      </c>
      <c r="C46" s="23"/>
      <c r="D46" s="8"/>
      <c r="E46" s="8"/>
      <c r="F46" s="8"/>
      <c r="G46" s="8"/>
      <c r="H46" s="12">
        <f>IF(C46=0,0,IF(C46&gt;5,1,12-C46*2))+IF(D46=0,0,IF(D46&gt;5,1,12-D46*2))+IF(E46=0,0,IF(E46&gt;5,1,12-E46*2))+IF(F46=0,0,IF(F46&gt;5,1,12-F46*2))+IF(G46=0,0,IF(G46&gt;5,1,12-G46*2))</f>
        <v>0</v>
      </c>
      <c r="I46" s="8"/>
      <c r="J46" s="8"/>
      <c r="K46" s="22">
        <f>IF(I46=0,0,IF(I46&gt;10,1,11-I46*1))+IF(J46=0,0,IF(J46&gt;10,1,11-J46*1))</f>
        <v>0</v>
      </c>
      <c r="L46" s="18"/>
      <c r="M46" s="8"/>
      <c r="N46" s="8"/>
      <c r="O46" s="8"/>
      <c r="P46" s="8"/>
      <c r="Q46" s="12">
        <f>IF(L46=0,0,IF(L46&gt;5,1,12-L46*2))+IF(M46=0,0,IF(M46&gt;5,1,12-M46*2))+IF(N46=0,0,IF(N46&gt;5,1,12-N46*2))+IF(O46=0,0,IF(O46&gt;5,1,12-O46*2))+IF(P46=0,0,IF(P46&gt;5,1,12-P46*2))</f>
        <v>0</v>
      </c>
      <c r="R46" s="8"/>
      <c r="S46" s="8"/>
      <c r="T46" s="22">
        <f>IF(R46=0,0,IF(R46&gt;10,1,11-R46*1))+IF(S46=0,0,IF(S46&gt;10,1,11-S46*1))</f>
        <v>0</v>
      </c>
      <c r="U46" s="18">
        <v>6</v>
      </c>
      <c r="V46" s="8"/>
      <c r="W46" s="8"/>
      <c r="X46" s="12">
        <f>IF(U46=0,0,IF(U46&gt;5,1,6-U46*1))+IF(V46=0,0,IF(V46&gt;5,1,6-V46*1))+IF(W46=0,0,IF(W46&gt;5,1,6-W46*1))</f>
        <v>1</v>
      </c>
      <c r="Y46" s="8">
        <v>6</v>
      </c>
      <c r="Z46" s="8"/>
      <c r="AA46" s="8"/>
      <c r="AB46" s="12">
        <f>IF(Y46=0,0,IF(Y46&gt;5,1,6-Y46*1))+IF(Z46=0,0,IF(Z46&gt;5,1,6-Z46*1))+IF(AA46=0,0,IF(AA46&gt;5,1,6-AA46*1))</f>
        <v>1</v>
      </c>
      <c r="AC46" s="8">
        <v>42</v>
      </c>
      <c r="AD46" s="8"/>
      <c r="AE46" s="25">
        <f>IF(AC46=0,0,IF(AC46&gt;10,1,22-AC46*2))+IF(AD46=0,0,IF(AD46&gt;10,1,22-AD46*2))</f>
        <v>1</v>
      </c>
      <c r="AF46" s="18"/>
      <c r="AG46" s="8"/>
      <c r="AH46" s="8"/>
      <c r="AI46" s="12">
        <f>IF(AF46=0,0,IF(AF46&gt;5,1,12-AF46*2))+IF(AG46=0,0,IF(AG46&gt;5,1,12-AG46*2))+IF(AH46=0,0,IF(AH46&gt;5,1,12-AH46*2))</f>
        <v>0</v>
      </c>
      <c r="AJ46" s="8"/>
      <c r="AK46" s="8"/>
      <c r="AL46" s="8"/>
      <c r="AM46" s="12">
        <f>IF(AJ46=0,0,IF(AJ46&gt;5,1,12-AJ46*2))+IF(AK46=0,0,IF(AK46&gt;5,1,12-AK46*2))+IF(AL46=0,0,IF(AL46&gt;5,1,12-AL46*2))</f>
        <v>0</v>
      </c>
      <c r="AN46" s="8"/>
      <c r="AO46" s="8"/>
      <c r="AP46" s="22">
        <f>IF(AN46=0,0,IF(AN46&gt;10,1,22-AN46*2))+IF(AO46=0,0,IF(AO46&gt;10,1,22-AO46*2))</f>
        <v>0</v>
      </c>
      <c r="AQ46" s="18"/>
      <c r="AR46" s="8"/>
      <c r="AS46" s="12">
        <f>IF(AQ46=0,0,IF(AQ46&gt;5,1,6-AQ46*1))+IF(AR46=0,0,IF(AR46&gt;5,1,6-AR46*1))</f>
        <v>0</v>
      </c>
      <c r="AT46" s="8"/>
      <c r="AU46" s="8"/>
      <c r="AV46" s="12">
        <f>IF(AT46=0,0,IF(AT46&gt;5,1,6-AT46*1))+IF(AU46=0,0,IF(AU46&gt;5,1,6-AU46*1))</f>
        <v>0</v>
      </c>
      <c r="AW46" s="8"/>
      <c r="AX46" s="22">
        <f>IF(AW46=0,0,IF(AW46&gt;10,1,22-AW46*2))</f>
        <v>0</v>
      </c>
      <c r="AY46" s="18"/>
      <c r="AZ46" s="8"/>
      <c r="BA46" s="12">
        <f>IF(AY46=0,0,IF(AY46&gt;5,1,12-AY46*2))+IF(AZ46=0,0,IF(AZ46&gt;5,1,12-AZ46*2))</f>
        <v>0</v>
      </c>
      <c r="BB46" s="8"/>
      <c r="BC46" s="8"/>
      <c r="BD46" s="12">
        <f>IF(BB46=0,0,IF(BB46&gt;5,1,12-BB46*2))+IF(BC46=0,0,IF(BC46&gt;5,1,12-BC46*2))</f>
        <v>0</v>
      </c>
      <c r="BE46" s="8"/>
      <c r="BF46" s="22">
        <f>IF(BE46=0,0,IF(BE46&gt;10,1,22-BE46*2))</f>
        <v>0</v>
      </c>
      <c r="BG46" s="18"/>
      <c r="BH46" s="12">
        <f>IF(BG46=0,0,IF(BG46&gt;10,1,IF(BG45="A1",33-BG46*3,22-BG46*2)))</f>
        <v>0</v>
      </c>
      <c r="BI46" s="8"/>
      <c r="BJ46" s="12">
        <f>IF(BI46=0,0,IF(BI46&gt;10,1,IF(BI45="A1",33-BI46*3,22-BI46*2)))</f>
        <v>0</v>
      </c>
      <c r="BK46" s="8"/>
      <c r="BL46" s="12">
        <f>IF(BK46=0,0,IF(BK46&gt;10,1,IF(BK45="A1",33-BK46*3,22-BK46*2)))</f>
        <v>0</v>
      </c>
      <c r="BM46" s="8"/>
      <c r="BN46" s="22">
        <f>IF(BM46=0,0,IF(BM46&gt;10,1,IF(BM45="A1",33-BM46*3,22-BM46*2)))</f>
        <v>0</v>
      </c>
      <c r="BO46" s="16">
        <f>SUM(H46,K46,Q46,T46,X46,AB46,AE46,AI46,AM46,AP46,AS46,AV46,AX46,BA46,BD46,BF46,BH46,BJ46,BL46,BN46)</f>
        <v>3</v>
      </c>
      <c r="BP46" s="155"/>
      <c r="BQ46" s="157"/>
      <c r="BR46" s="17" t="s">
        <v>62</v>
      </c>
      <c r="BS46" s="18"/>
      <c r="BT46" s="8"/>
      <c r="BU46" s="12">
        <f>IF(BS46=0,0,IF(BS46&gt;5,BS46,6-BS46*1))+IF(BT46=0,0,IF(BT46&gt;5,BT46,6-BT46*1))</f>
        <v>0</v>
      </c>
      <c r="BV46" s="12"/>
      <c r="BW46" s="12"/>
      <c r="BX46" s="12">
        <f>IF(BV46=0,0,IF(BV46&gt;5,BV46,6-BV46*1))+IF(BW46=0,0,IF(BW46&gt;5,BW46,6-BW46*1))</f>
        <v>0</v>
      </c>
      <c r="BY46" s="8"/>
      <c r="BZ46" s="8"/>
      <c r="CA46" s="22">
        <f>IF(BY46=0,0,IF(BY46&gt;10,BY46,11-BY46*1))+IF(BZ46=0,0,IF(BZ46&gt;10,BZ46,11-BZ46*1))</f>
        <v>0</v>
      </c>
      <c r="CB46" s="27"/>
      <c r="CC46" s="28"/>
      <c r="CD46" s="28"/>
      <c r="CE46" s="8">
        <f>SUM(CB46*5+CC46*3+CD46*1)</f>
        <v>0</v>
      </c>
      <c r="CF46" s="8"/>
      <c r="CG46" s="28"/>
      <c r="CH46" s="8"/>
      <c r="CI46" s="8">
        <f>SUM(CF46*5+CG46*3+CH46*1)</f>
        <v>0</v>
      </c>
      <c r="CJ46" s="8"/>
      <c r="CK46" s="8"/>
      <c r="CL46" s="28"/>
      <c r="CM46" s="28"/>
      <c r="CN46" s="8"/>
      <c r="CO46" s="9"/>
      <c r="CP46" s="10">
        <f>SUM(CJ46*15+CK46*13+CL46*11+CM46*9+CN46*7+CO46*5)</f>
        <v>0</v>
      </c>
      <c r="CQ46" s="16">
        <f>SUM(BU46,BX46,CA46+CE46,CI46,CP46)</f>
        <v>0</v>
      </c>
      <c r="CR46" s="129"/>
      <c r="CS46" s="109"/>
      <c r="CT46" s="157"/>
      <c r="CU46" s="17" t="s">
        <v>62</v>
      </c>
      <c r="CV46" s="21"/>
      <c r="CW46" s="12">
        <f>IF(CV46=0,0,IF(CV46&gt;10,1,44-CV46*4))</f>
        <v>0</v>
      </c>
      <c r="CX46" s="12"/>
      <c r="CY46" s="22">
        <f>IF(CX46=0,0,IF(CX46=6,1,IF(CX46&gt;6,CX46,12-CX46*2)))</f>
        <v>0</v>
      </c>
      <c r="CZ46" s="21">
        <v>4</v>
      </c>
      <c r="DA46" s="12"/>
      <c r="DB46" s="12">
        <v>4</v>
      </c>
      <c r="DC46" s="12"/>
      <c r="DD46" s="12"/>
      <c r="DE46" s="12"/>
      <c r="DF46" s="12">
        <f>IF(CZ46=0,0,IF(CZ46&gt;5,CZ46,6-CZ46*1))+IF(DA46=0,0,IF(DA46&gt;5,DA46,12-DA46*2))+IF(DB46=0,0,IF(DB46&gt;5,DB46,18-DB46*3))+IF(DC46=0,0,IF(DC46&gt;5,DC46,18-DC46*3))+IF(DD46=0,0,IF(DD46&gt;5,DD46,24-DD46*4))+IF(DE46=0,0,IF(DE46&gt;5,DE46,30-DE46*5))</f>
        <v>8</v>
      </c>
      <c r="DG46" s="12">
        <v>5</v>
      </c>
      <c r="DH46" s="12"/>
      <c r="DI46" s="12"/>
      <c r="DJ46" s="12"/>
      <c r="DK46" s="12"/>
      <c r="DL46" s="12"/>
      <c r="DM46" s="12">
        <f>IF(DG46=0,0,IF(DG46&gt;5,DG46,6-DG46*1))+IF(DH46=0,0,IF(DH46&gt;5,DH46,12-DH46*2))+IF(DI46=0,0,IF(DI46&gt;5,DI46,18-DI46*3))+IF(DJ46=0,0,IF(DJ46&gt;5,DJ46,18-DJ46*3))+IF(DK46=0,0,IF(DK46&gt;5,DK46,24-DK46*4))+IF(DL46=0,0,IF(DL46&gt;5,DL46,30-DL46*5))</f>
        <v>1</v>
      </c>
      <c r="DN46" s="12"/>
      <c r="DO46" s="12"/>
      <c r="DP46" s="12"/>
      <c r="DQ46" s="12"/>
      <c r="DR46" s="12"/>
      <c r="DS46" s="12"/>
      <c r="DT46" s="22">
        <f>IF(DN46=0,0,IF(DN46&gt;10,DN46,11-DN46*1))+IF(DO46=0,0,IF(DO46&gt;10,DO46,22-DO46*2))+IF(DP46=0,0,IF(DP46&gt;10,DP46,33-DP46*3))+IF(DQ46=0,0,IF(DQ46&gt;8,DQ46,28-DQ46*3))+IF(DR46=0,0,IF(DR46&gt;8,DR46,28-DR46*3))+IF(DS46=0,0,IF(DS46&gt;6,DS46,35-DS46*5))</f>
        <v>0</v>
      </c>
      <c r="DU46" s="18"/>
      <c r="DV46" s="8"/>
      <c r="DW46" s="8"/>
      <c r="DX46" s="8"/>
      <c r="DY46" s="8"/>
      <c r="DZ46" s="8"/>
      <c r="EA46" s="8"/>
      <c r="EB46" s="9"/>
      <c r="EC46" s="18">
        <f t="shared" si="0"/>
        <v>9</v>
      </c>
      <c r="ED46" s="129"/>
      <c r="EE46" s="109"/>
      <c r="EF46" s="157"/>
      <c r="EG46" s="359"/>
    </row>
    <row r="47" spans="1:137" ht="27.75" customHeight="1">
      <c r="A47" s="162" t="s">
        <v>155</v>
      </c>
      <c r="B47" s="7" t="s">
        <v>60</v>
      </c>
      <c r="C47" s="150">
        <v>1</v>
      </c>
      <c r="D47" s="154"/>
      <c r="E47" s="154"/>
      <c r="F47" s="154"/>
      <c r="G47" s="154"/>
      <c r="H47" s="8">
        <f>SUM(C47*2)</f>
        <v>2</v>
      </c>
      <c r="I47" s="154"/>
      <c r="J47" s="154"/>
      <c r="K47" s="9">
        <f>SUM(I47*2)</f>
        <v>0</v>
      </c>
      <c r="L47" s="153">
        <v>1</v>
      </c>
      <c r="M47" s="154"/>
      <c r="N47" s="154"/>
      <c r="O47" s="154"/>
      <c r="P47" s="154"/>
      <c r="Q47" s="8">
        <f>SUM(L47*2)</f>
        <v>2</v>
      </c>
      <c r="R47" s="154"/>
      <c r="S47" s="154"/>
      <c r="T47" s="9">
        <f>SUM(R47*2)</f>
        <v>0</v>
      </c>
      <c r="U47" s="153">
        <v>1</v>
      </c>
      <c r="V47" s="154"/>
      <c r="W47" s="154"/>
      <c r="X47" s="8">
        <f>SUM(U47*5)</f>
        <v>5</v>
      </c>
      <c r="Y47" s="154">
        <v>1</v>
      </c>
      <c r="Z47" s="154"/>
      <c r="AA47" s="154"/>
      <c r="AB47" s="8">
        <f>SUM(Y47*5)</f>
        <v>5</v>
      </c>
      <c r="AC47" s="154"/>
      <c r="AD47" s="154"/>
      <c r="AE47" s="10">
        <f>SUM(AC47*5)</f>
        <v>0</v>
      </c>
      <c r="AF47" s="153"/>
      <c r="AG47" s="154"/>
      <c r="AH47" s="154"/>
      <c r="AI47" s="8">
        <f>SUM(AF47*7)</f>
        <v>0</v>
      </c>
      <c r="AJ47" s="154"/>
      <c r="AK47" s="154"/>
      <c r="AL47" s="154"/>
      <c r="AM47" s="8">
        <f>SUM(AJ47*7)</f>
        <v>0</v>
      </c>
      <c r="AN47" s="154"/>
      <c r="AO47" s="154"/>
      <c r="AP47" s="9">
        <f>SUM(AN47*7)</f>
        <v>0</v>
      </c>
      <c r="AQ47" s="153"/>
      <c r="AR47" s="154"/>
      <c r="AS47" s="8">
        <f>SUM(AQ47*10)</f>
        <v>0</v>
      </c>
      <c r="AT47" s="154"/>
      <c r="AU47" s="154"/>
      <c r="AV47" s="8">
        <f>SUM(AT47*10)</f>
        <v>0</v>
      </c>
      <c r="AW47" s="8"/>
      <c r="AX47" s="9">
        <f>SUM(AW47*10)</f>
        <v>0</v>
      </c>
      <c r="AY47" s="153"/>
      <c r="AZ47" s="154"/>
      <c r="BA47" s="8">
        <f>SUM(AY47*10)</f>
        <v>0</v>
      </c>
      <c r="BB47" s="154"/>
      <c r="BC47" s="154"/>
      <c r="BD47" s="8">
        <f>SUM(BB47*10)</f>
        <v>0</v>
      </c>
      <c r="BE47" s="8"/>
      <c r="BF47" s="9">
        <f>SUM(BE47*10)</f>
        <v>0</v>
      </c>
      <c r="BG47" s="11"/>
      <c r="BH47" s="12">
        <f>IF(BG47="A1",30,IF(BG47="A2",25,""))</f>
      </c>
      <c r="BI47" s="13">
        <f>IF(BG47="","",BG47)</f>
      </c>
      <c r="BJ47" s="14"/>
      <c r="BK47" s="13">
        <f>IF(BI47="","",BI47)</f>
      </c>
      <c r="BL47" s="14"/>
      <c r="BM47" s="13">
        <f>IF(BK47="","",BK47)</f>
      </c>
      <c r="BN47" s="15"/>
      <c r="BO47" s="16">
        <f>SUM(H47,K47,Q47,T47,X47,AB47,AE47,AI47,AM47,AP47,AS47,AV47,AX47,BA47,BD47,BF47,BH47)</f>
        <v>14</v>
      </c>
      <c r="BP47" s="155">
        <f>SUM(BO47,BO48)</f>
        <v>18</v>
      </c>
      <c r="BQ47" s="111" t="str">
        <f ca="1">IF(CELL("contenuto",$A47)="","",CELL("contenuto",$A47))</f>
        <v>A.S.D.S.G. UMBERTO 1°</v>
      </c>
      <c r="BR47" s="17" t="s">
        <v>61</v>
      </c>
      <c r="BS47" s="18">
        <v>5</v>
      </c>
      <c r="BT47" s="8"/>
      <c r="BU47" s="8">
        <f>SUM(BS47:BT47)</f>
        <v>5</v>
      </c>
      <c r="BV47" s="8">
        <v>7</v>
      </c>
      <c r="BW47" s="8"/>
      <c r="BX47" s="8">
        <f>SUM(BV47:BW47)</f>
        <v>7</v>
      </c>
      <c r="BY47" s="8"/>
      <c r="BZ47" s="8"/>
      <c r="CA47" s="9">
        <f>SUM(BY47*3)+(BZ47*3)</f>
        <v>0</v>
      </c>
      <c r="CB47" s="27">
        <v>2</v>
      </c>
      <c r="CC47" s="14"/>
      <c r="CD47" s="28">
        <v>2</v>
      </c>
      <c r="CE47" s="8">
        <f>SUM(CB47*2+CD47*2)</f>
        <v>8</v>
      </c>
      <c r="CF47" s="8">
        <v>3</v>
      </c>
      <c r="CG47" s="14"/>
      <c r="CH47" s="8">
        <v>4</v>
      </c>
      <c r="CI47" s="8">
        <f>SUM(CF47*2+CH47*2)</f>
        <v>14</v>
      </c>
      <c r="CJ47" s="149"/>
      <c r="CK47" s="150"/>
      <c r="CL47" s="151"/>
      <c r="CM47" s="152"/>
      <c r="CN47" s="149"/>
      <c r="CO47" s="150"/>
      <c r="CP47" s="10">
        <f>SUM(CJ47*2.5+CN47*2.5)</f>
        <v>0</v>
      </c>
      <c r="CQ47" s="16">
        <f>SUM(BU47,BX47,CA47,CE47,CI47,CP47)</f>
        <v>34</v>
      </c>
      <c r="CR47" s="129">
        <f>SUM(CQ47,CQ48)</f>
        <v>34</v>
      </c>
      <c r="CS47" s="109">
        <f>SUM(BP47,CR47)</f>
        <v>52</v>
      </c>
      <c r="CT47" s="111" t="str">
        <f ca="1">IF(CELL("contenuto",$A47)="","",CELL("contenuto",$A47))</f>
        <v>A.S.D.S.G. UMBERTO 1°</v>
      </c>
      <c r="CU47" s="17" t="s">
        <v>61</v>
      </c>
      <c r="CV47" s="21"/>
      <c r="CW47" s="12">
        <f>SUM(CV47*25)</f>
        <v>0</v>
      </c>
      <c r="CX47" s="12"/>
      <c r="CY47" s="22">
        <f>SUM(CX47*6)</f>
        <v>0</v>
      </c>
      <c r="CZ47" s="21">
        <v>1</v>
      </c>
      <c r="DA47" s="12"/>
      <c r="DB47" s="12"/>
      <c r="DC47" s="12"/>
      <c r="DD47" s="12"/>
      <c r="DE47" s="12"/>
      <c r="DF47" s="12">
        <f>SUM(CZ47*3+DA47*6+DB47*10+DC47*15+DD47*20+DE47*25)</f>
        <v>3</v>
      </c>
      <c r="DG47" s="12"/>
      <c r="DH47" s="12"/>
      <c r="DI47" s="12"/>
      <c r="DJ47" s="12"/>
      <c r="DK47" s="12"/>
      <c r="DL47" s="12"/>
      <c r="DM47" s="12">
        <f>SUM(DG47*3+DH47*6+DI47*10+DJ47*15+DK47*20+DL47*25)</f>
        <v>0</v>
      </c>
      <c r="DN47" s="12"/>
      <c r="DO47" s="12"/>
      <c r="DP47" s="12"/>
      <c r="DQ47" s="12"/>
      <c r="DR47" s="12"/>
      <c r="DS47" s="12"/>
      <c r="DT47" s="22">
        <f>SUM(DN47*5+DO47*9+DP47*13+DQ47*20+DR47*20+DS47*25)</f>
        <v>0</v>
      </c>
      <c r="DU47" s="18"/>
      <c r="DV47" s="8"/>
      <c r="DW47" s="8"/>
      <c r="DX47" s="8"/>
      <c r="DY47" s="8"/>
      <c r="DZ47" s="8"/>
      <c r="EA47" s="8"/>
      <c r="EB47" s="9"/>
      <c r="EC47" s="18">
        <f t="shared" si="0"/>
        <v>3</v>
      </c>
      <c r="ED47" s="129">
        <f>SUM(EC47,EC48)</f>
        <v>3</v>
      </c>
      <c r="EE47" s="109">
        <f>SUM(ED47)</f>
        <v>3</v>
      </c>
      <c r="EF47" s="111" t="str">
        <f ca="1">IF(CELL("contenuto",$A47)="","",CELL("contenuto",$A47))</f>
        <v>A.S.D.S.G. UMBERTO 1°</v>
      </c>
      <c r="EG47" s="359">
        <f>SUM(CS47,EE47)</f>
        <v>55</v>
      </c>
    </row>
    <row r="48" spans="1:137" ht="27.75" customHeight="1">
      <c r="A48" s="162"/>
      <c r="B48" s="7" t="s">
        <v>62</v>
      </c>
      <c r="C48" s="23">
        <v>15</v>
      </c>
      <c r="D48" s="8"/>
      <c r="E48" s="8"/>
      <c r="F48" s="8"/>
      <c r="G48" s="8"/>
      <c r="H48" s="12">
        <f>IF(C48=0,0,IF(C48&gt;5,1,12-C48*2))+IF(D48=0,0,IF(D48&gt;5,1,12-D48*2))+IF(E48=0,0,IF(E48&gt;5,1,12-E48*2))+IF(F48=0,0,IF(F48&gt;5,1,12-F48*2))+IF(G48=0,0,IF(G48&gt;5,1,12-G48*2))</f>
        <v>1</v>
      </c>
      <c r="I48" s="8"/>
      <c r="J48" s="8"/>
      <c r="K48" s="22">
        <f>IF(I48=0,0,IF(I48&gt;10,1,11-I48*1))+IF(J48=0,0,IF(J48&gt;10,1,11-J48*1))</f>
        <v>0</v>
      </c>
      <c r="L48" s="18">
        <v>16</v>
      </c>
      <c r="M48" s="8"/>
      <c r="N48" s="8"/>
      <c r="O48" s="8"/>
      <c r="P48" s="8"/>
      <c r="Q48" s="12">
        <f>IF(L48=0,0,IF(L48&gt;5,1,12-L48*2))+IF(M48=0,0,IF(M48&gt;5,1,12-M48*2))+IF(N48=0,0,IF(N48&gt;5,1,12-N48*2))+IF(O48=0,0,IF(O48&gt;5,1,12-O48*2))+IF(P48=0,0,IF(P48&gt;5,1,12-P48*2))</f>
        <v>1</v>
      </c>
      <c r="R48" s="8"/>
      <c r="S48" s="8"/>
      <c r="T48" s="22">
        <f>IF(R48=0,0,IF(R48&gt;10,1,11-R48*1))+IF(S48=0,0,IF(S48&gt;10,1,11-S48*1))</f>
        <v>0</v>
      </c>
      <c r="U48" s="18">
        <v>14</v>
      </c>
      <c r="V48" s="8"/>
      <c r="W48" s="8"/>
      <c r="X48" s="12">
        <f>IF(U48=0,0,IF(U48&gt;5,1,6-U48*1))+IF(V48=0,0,IF(V48&gt;5,1,6-V48*1))+IF(W48=0,0,IF(W48&gt;5,1,6-W48*1))</f>
        <v>1</v>
      </c>
      <c r="Y48" s="8">
        <v>13</v>
      </c>
      <c r="Z48" s="8"/>
      <c r="AA48" s="8"/>
      <c r="AB48" s="12">
        <f>IF(Y48=0,0,IF(Y48&gt;5,1,6-Y48*1))+IF(Z48=0,0,IF(Z48&gt;5,1,6-Z48*1))+IF(AA48=0,0,IF(AA48&gt;5,1,6-AA48*1))</f>
        <v>1</v>
      </c>
      <c r="AC48" s="8"/>
      <c r="AD48" s="8"/>
      <c r="AE48" s="25">
        <f>IF(AC48=0,0,IF(AC48&gt;10,1,22-AC48*2))+IF(AD48=0,0,IF(AD48&gt;10,1,22-AD48*2))</f>
        <v>0</v>
      </c>
      <c r="AF48" s="18"/>
      <c r="AG48" s="8"/>
      <c r="AH48" s="8"/>
      <c r="AI48" s="12">
        <f>IF(AF48=0,0,IF(AF48&gt;5,1,12-AF48*2))+IF(AG48=0,0,IF(AG48&gt;5,1,12-AG48*2))+IF(AH48=0,0,IF(AH48&gt;5,1,12-AH48*2))</f>
        <v>0</v>
      </c>
      <c r="AJ48" s="8"/>
      <c r="AK48" s="8"/>
      <c r="AL48" s="8"/>
      <c r="AM48" s="12">
        <f>IF(AJ48=0,0,IF(AJ48&gt;5,1,12-AJ48*2))+IF(AK48=0,0,IF(AK48&gt;5,1,12-AK48*2))+IF(AL48=0,0,IF(AL48&gt;5,1,12-AL48*2))</f>
        <v>0</v>
      </c>
      <c r="AN48" s="8"/>
      <c r="AO48" s="8"/>
      <c r="AP48" s="22">
        <f>IF(AN48=0,0,IF(AN48&gt;10,1,22-AN48*2))+IF(AO48=0,0,IF(AO48&gt;10,1,22-AO48*2))</f>
        <v>0</v>
      </c>
      <c r="AQ48" s="18"/>
      <c r="AR48" s="8"/>
      <c r="AS48" s="12">
        <f>IF(AQ48=0,0,IF(AQ48&gt;5,1,6-AQ48*1))+IF(AR48=0,0,IF(AR48&gt;5,1,6-AR48*1))</f>
        <v>0</v>
      </c>
      <c r="AT48" s="8"/>
      <c r="AU48" s="8"/>
      <c r="AV48" s="12">
        <f>IF(AT48=0,0,IF(AT48&gt;5,1,6-AT48*1))+IF(AU48=0,0,IF(AU48&gt;5,1,6-AU48*1))</f>
        <v>0</v>
      </c>
      <c r="AW48" s="8"/>
      <c r="AX48" s="22">
        <f>IF(AW48=0,0,IF(AW48&gt;10,1,22-AW48*2))</f>
        <v>0</v>
      </c>
      <c r="AY48" s="18"/>
      <c r="AZ48" s="8"/>
      <c r="BA48" s="12">
        <f>IF(AY48=0,0,IF(AY48&gt;5,1,12-AY48*2))+IF(AZ48=0,0,IF(AZ48&gt;5,1,12-AZ48*2))</f>
        <v>0</v>
      </c>
      <c r="BB48" s="8"/>
      <c r="BC48" s="8"/>
      <c r="BD48" s="12">
        <f>IF(BB48=0,0,IF(BB48&gt;5,1,12-BB48*2))+IF(BC48=0,0,IF(BC48&gt;5,1,12-BC48*2))</f>
        <v>0</v>
      </c>
      <c r="BE48" s="8"/>
      <c r="BF48" s="22">
        <f>IF(BE48=0,0,IF(BE48&gt;10,1,22-BE48*2))</f>
        <v>0</v>
      </c>
      <c r="BG48" s="18"/>
      <c r="BH48" s="12">
        <f>IF(BG48=0,0,IF(BG48&gt;10,1,IF(BG47="A1",33-BG48*3,22-BG48*2)))</f>
        <v>0</v>
      </c>
      <c r="BI48" s="8"/>
      <c r="BJ48" s="12">
        <f>IF(BI48=0,0,IF(BI48&gt;10,1,IF(BI47="A1",33-BI48*3,22-BI48*2)))</f>
        <v>0</v>
      </c>
      <c r="BK48" s="8"/>
      <c r="BL48" s="12">
        <f>IF(BK48=0,0,IF(BK48&gt;10,1,IF(BK47="A1",33-BK48*3,22-BK48*2)))</f>
        <v>0</v>
      </c>
      <c r="BM48" s="8"/>
      <c r="BN48" s="22">
        <f>IF(BM48=0,0,IF(BM48&gt;10,1,IF(BM47="A1",33-BM48*3,22-BM48*2)))</f>
        <v>0</v>
      </c>
      <c r="BO48" s="16">
        <f>SUM(H48,K48,Q48,T48,X48,AB48,AE48,AI48,AM48,AP48,AS48,AV48,AX48,BA48,BD48,BF48,BH48,BJ48,BL48,BN48)</f>
        <v>4</v>
      </c>
      <c r="BP48" s="155"/>
      <c r="BQ48" s="157"/>
      <c r="BR48" s="17" t="s">
        <v>62</v>
      </c>
      <c r="BS48" s="18"/>
      <c r="BT48" s="8"/>
      <c r="BU48" s="12">
        <f>IF(BS48=0,0,IF(BS48&gt;5,BS48,6-BS48*1))+IF(BT48=0,0,IF(BT48&gt;5,BT48,6-BT48*1))</f>
        <v>0</v>
      </c>
      <c r="BV48" s="12"/>
      <c r="BW48" s="12"/>
      <c r="BX48" s="12">
        <f>IF(BV48=0,0,IF(BV48&gt;5,BV48,6-BV48*1))+IF(BW48=0,0,IF(BW48&gt;5,BW48,6-BW48*1))</f>
        <v>0</v>
      </c>
      <c r="BY48" s="8"/>
      <c r="BZ48" s="8"/>
      <c r="CA48" s="22">
        <f>IF(BY48=0,0,IF(BY48&gt;10,BY48,11-BY48*1))+IF(BZ48=0,0,IF(BZ48&gt;10,BZ48,11-BZ48*1))</f>
        <v>0</v>
      </c>
      <c r="CB48" s="27"/>
      <c r="CC48" s="28"/>
      <c r="CD48" s="28"/>
      <c r="CE48" s="8">
        <f>SUM(CB48*5+CC48*3+CD48*1)</f>
        <v>0</v>
      </c>
      <c r="CF48" s="8"/>
      <c r="CG48" s="28"/>
      <c r="CH48" s="8"/>
      <c r="CI48" s="8">
        <f>SUM(CF48*5+CG48*3+CH48*1)</f>
        <v>0</v>
      </c>
      <c r="CJ48" s="8"/>
      <c r="CK48" s="8"/>
      <c r="CL48" s="28"/>
      <c r="CM48" s="28"/>
      <c r="CN48" s="8"/>
      <c r="CO48" s="9"/>
      <c r="CP48" s="10">
        <f>SUM(CJ48*15+CK48*13+CL48*11+CM48*9+CN48*7+CO48*5)</f>
        <v>0</v>
      </c>
      <c r="CQ48" s="16">
        <f>SUM(BU48,BX48,CA48+CE48,CI48,CP48)</f>
        <v>0</v>
      </c>
      <c r="CR48" s="129"/>
      <c r="CS48" s="109"/>
      <c r="CT48" s="157"/>
      <c r="CU48" s="17" t="s">
        <v>62</v>
      </c>
      <c r="CV48" s="21"/>
      <c r="CW48" s="12">
        <f>IF(CV48=0,0,IF(CV48&gt;10,1,44-CV48*4))</f>
        <v>0</v>
      </c>
      <c r="CX48" s="12"/>
      <c r="CY48" s="22">
        <f>IF(CX48=0,0,IF(CX48=6,1,IF(CX48&gt;6,CX48,12-CX48*2)))</f>
        <v>0</v>
      </c>
      <c r="CZ48" s="21"/>
      <c r="DA48" s="12"/>
      <c r="DB48" s="12"/>
      <c r="DC48" s="12"/>
      <c r="DD48" s="12"/>
      <c r="DE48" s="12"/>
      <c r="DF48" s="12">
        <f>IF(CZ48=0,0,IF(CZ48&gt;5,CZ48,6-CZ48*1))+IF(DA48=0,0,IF(DA48&gt;5,DA48,12-DA48*2))+IF(DB48=0,0,IF(DB48&gt;5,DB48,18-DB48*3))+IF(DC48=0,0,IF(DC48&gt;5,DC48,18-DC48*3))+IF(DD48=0,0,IF(DD48&gt;5,DD48,24-DD48*4))+IF(DE48=0,0,IF(DE48&gt;5,DE48,30-DE48*5))</f>
        <v>0</v>
      </c>
      <c r="DG48" s="12"/>
      <c r="DH48" s="12"/>
      <c r="DI48" s="12"/>
      <c r="DJ48" s="12"/>
      <c r="DK48" s="12"/>
      <c r="DL48" s="12"/>
      <c r="DM48" s="12">
        <f>IF(DG48=0,0,IF(DG48&gt;5,DG48,6-DG48*1))+IF(DH48=0,0,IF(DH48&gt;5,DH48,12-DH48*2))+IF(DI48=0,0,IF(DI48&gt;5,DI48,18-DI48*3))+IF(DJ48=0,0,IF(DJ48&gt;5,DJ48,18-DJ48*3))+IF(DK48=0,0,IF(DK48&gt;5,DK48,24-DK48*4))+IF(DL48=0,0,IF(DL48&gt;5,DL48,30-DL48*5))</f>
        <v>0</v>
      </c>
      <c r="DN48" s="12"/>
      <c r="DO48" s="12"/>
      <c r="DP48" s="12"/>
      <c r="DQ48" s="12"/>
      <c r="DR48" s="12"/>
      <c r="DS48" s="12"/>
      <c r="DT48" s="22">
        <f>IF(DN48=0,0,IF(DN48&gt;10,DN48,11-DN48*1))+IF(DO48=0,0,IF(DO48&gt;10,DO48,22-DO48*2))+IF(DP48=0,0,IF(DP48&gt;10,DP48,33-DP48*3))+IF(DQ48=0,0,IF(DQ48&gt;8,DQ48,28-DQ48*3))+IF(DR48=0,0,IF(DR48&gt;8,DR48,28-DR48*3))+IF(DS48=0,0,IF(DS48&gt;6,DS48,35-DS48*5))</f>
        <v>0</v>
      </c>
      <c r="DU48" s="18"/>
      <c r="DV48" s="8"/>
      <c r="DW48" s="8"/>
      <c r="DX48" s="8"/>
      <c r="DY48" s="8"/>
      <c r="DZ48" s="8"/>
      <c r="EA48" s="8"/>
      <c r="EB48" s="9"/>
      <c r="EC48" s="18">
        <f t="shared" si="0"/>
        <v>0</v>
      </c>
      <c r="ED48" s="129"/>
      <c r="EE48" s="109"/>
      <c r="EF48" s="157"/>
      <c r="EG48" s="359"/>
    </row>
    <row r="49" spans="1:137" ht="27.75" customHeight="1">
      <c r="A49" s="162" t="s">
        <v>146</v>
      </c>
      <c r="B49" s="7" t="s">
        <v>60</v>
      </c>
      <c r="C49" s="150">
        <v>2</v>
      </c>
      <c r="D49" s="154"/>
      <c r="E49" s="154"/>
      <c r="F49" s="154"/>
      <c r="G49" s="154"/>
      <c r="H49" s="8">
        <f>SUM(C49*2)</f>
        <v>4</v>
      </c>
      <c r="I49" s="154"/>
      <c r="J49" s="154"/>
      <c r="K49" s="9">
        <f>SUM(I49*2)</f>
        <v>0</v>
      </c>
      <c r="L49" s="153">
        <v>1</v>
      </c>
      <c r="M49" s="154"/>
      <c r="N49" s="154"/>
      <c r="O49" s="154"/>
      <c r="P49" s="154"/>
      <c r="Q49" s="8">
        <f>SUM(L49*2)</f>
        <v>2</v>
      </c>
      <c r="R49" s="154"/>
      <c r="S49" s="154"/>
      <c r="T49" s="9">
        <f>SUM(R49*2)</f>
        <v>0</v>
      </c>
      <c r="U49" s="153"/>
      <c r="V49" s="154"/>
      <c r="W49" s="154"/>
      <c r="X49" s="8">
        <f>SUM(U49*5)</f>
        <v>0</v>
      </c>
      <c r="Y49" s="154"/>
      <c r="Z49" s="154"/>
      <c r="AA49" s="154"/>
      <c r="AB49" s="8">
        <f>SUM(Y49*5)</f>
        <v>0</v>
      </c>
      <c r="AC49" s="154"/>
      <c r="AD49" s="154"/>
      <c r="AE49" s="10">
        <f>SUM(AC49*5)</f>
        <v>0</v>
      </c>
      <c r="AF49" s="153"/>
      <c r="AG49" s="154"/>
      <c r="AH49" s="154"/>
      <c r="AI49" s="8">
        <f>SUM(AF49*7)</f>
        <v>0</v>
      </c>
      <c r="AJ49" s="154"/>
      <c r="AK49" s="154"/>
      <c r="AL49" s="154"/>
      <c r="AM49" s="8">
        <f>SUM(AJ49*7)</f>
        <v>0</v>
      </c>
      <c r="AN49" s="154"/>
      <c r="AO49" s="154"/>
      <c r="AP49" s="9">
        <f>SUM(AN49*7)</f>
        <v>0</v>
      </c>
      <c r="AQ49" s="153">
        <v>2</v>
      </c>
      <c r="AR49" s="154"/>
      <c r="AS49" s="8">
        <f>SUM(AQ49*10)</f>
        <v>20</v>
      </c>
      <c r="AT49" s="154">
        <v>2</v>
      </c>
      <c r="AU49" s="154"/>
      <c r="AV49" s="8">
        <f>SUM(AT49*10)</f>
        <v>20</v>
      </c>
      <c r="AW49" s="8"/>
      <c r="AX49" s="9">
        <f>SUM(AW49*10)</f>
        <v>0</v>
      </c>
      <c r="AY49" s="153"/>
      <c r="AZ49" s="154"/>
      <c r="BA49" s="8">
        <f>SUM(AY49*10)</f>
        <v>0</v>
      </c>
      <c r="BB49" s="154"/>
      <c r="BC49" s="154"/>
      <c r="BD49" s="8">
        <f>SUM(BB49*10)</f>
        <v>0</v>
      </c>
      <c r="BE49" s="8"/>
      <c r="BF49" s="9">
        <f>SUM(BE49*10)</f>
        <v>0</v>
      </c>
      <c r="BG49" s="11"/>
      <c r="BH49" s="12">
        <f>IF(BG49="A1",30,IF(BG49="A2",25,""))</f>
      </c>
      <c r="BI49" s="13">
        <f>IF(BG49="","",BG49)</f>
      </c>
      <c r="BJ49" s="14"/>
      <c r="BK49" s="13">
        <f>IF(BI49="","",BI49)</f>
      </c>
      <c r="BL49" s="14"/>
      <c r="BM49" s="13">
        <f>IF(BK49="","",BK49)</f>
      </c>
      <c r="BN49" s="15"/>
      <c r="BO49" s="16">
        <f>SUM(H49,K49,Q49,T49,X49,AB49,AE49,AI49,AM49,AP49,AS49,AV49,AX49,BA49,BD49,BF49,BH49)</f>
        <v>46</v>
      </c>
      <c r="BP49" s="155">
        <f>SUM(BO49,BO50)</f>
        <v>53</v>
      </c>
      <c r="BQ49" s="111" t="str">
        <f ca="1">IF(CELL("contenuto",$A49)="","",CELL("contenuto",$A49))</f>
        <v>A.S.D. G.S. SAMBUGHE'</v>
      </c>
      <c r="BR49" s="17" t="s">
        <v>61</v>
      </c>
      <c r="BS49" s="18"/>
      <c r="BT49" s="8"/>
      <c r="BU49" s="8">
        <f>SUM(BS49:BT49)</f>
        <v>0</v>
      </c>
      <c r="BV49" s="8"/>
      <c r="BW49" s="8"/>
      <c r="BX49" s="8">
        <f>SUM(BV49:BW49)</f>
        <v>0</v>
      </c>
      <c r="BY49" s="8"/>
      <c r="BZ49" s="8"/>
      <c r="CA49" s="9">
        <f>SUM(BY49*3)+(BZ49*3)</f>
        <v>0</v>
      </c>
      <c r="CB49" s="27">
        <v>4</v>
      </c>
      <c r="CC49" s="14"/>
      <c r="CD49" s="28">
        <v>7</v>
      </c>
      <c r="CE49" s="8">
        <f>SUM(CB49*2+CD49*2)</f>
        <v>22</v>
      </c>
      <c r="CF49" s="8">
        <v>3</v>
      </c>
      <c r="CG49" s="14"/>
      <c r="CH49" s="8">
        <v>3</v>
      </c>
      <c r="CI49" s="8">
        <f>SUM(CF49*2+CH49*2)</f>
        <v>12</v>
      </c>
      <c r="CJ49" s="149">
        <v>3</v>
      </c>
      <c r="CK49" s="150"/>
      <c r="CL49" s="151"/>
      <c r="CM49" s="152"/>
      <c r="CN49" s="149">
        <v>6</v>
      </c>
      <c r="CO49" s="150"/>
      <c r="CP49" s="10">
        <f>SUM(CJ49*2.5+CN49*2.5)</f>
        <v>22.5</v>
      </c>
      <c r="CQ49" s="16">
        <f>SUM(BU49,BX49,CA49,CE49,CI49,CP49)</f>
        <v>56.5</v>
      </c>
      <c r="CR49" s="129">
        <f>SUM(CQ49,CQ50)</f>
        <v>56.5</v>
      </c>
      <c r="CS49" s="109">
        <f>SUM(BP49,CR49)</f>
        <v>109.5</v>
      </c>
      <c r="CT49" s="111" t="str">
        <f ca="1">IF(CELL("contenuto",$A49)="","",CELL("contenuto",$A49))</f>
        <v>A.S.D. G.S. SAMBUGHE'</v>
      </c>
      <c r="CU49" s="17" t="s">
        <v>61</v>
      </c>
      <c r="CV49" s="21"/>
      <c r="CW49" s="12">
        <f>SUM(CV49*25)</f>
        <v>0</v>
      </c>
      <c r="CX49" s="12"/>
      <c r="CY49" s="22">
        <f>SUM(CX49*6)</f>
        <v>0</v>
      </c>
      <c r="CZ49" s="21"/>
      <c r="DA49" s="12"/>
      <c r="DB49" s="12"/>
      <c r="DC49" s="12"/>
      <c r="DD49" s="12"/>
      <c r="DE49" s="12"/>
      <c r="DF49" s="12">
        <f>SUM(CZ49*3+DA49*6+DB49*10+DC49*15+DD49*20+DE49*25)</f>
        <v>0</v>
      </c>
      <c r="DG49" s="12">
        <v>2</v>
      </c>
      <c r="DH49" s="12"/>
      <c r="DI49" s="12"/>
      <c r="DJ49" s="12"/>
      <c r="DK49" s="12"/>
      <c r="DL49" s="12"/>
      <c r="DM49" s="12">
        <f>SUM(DG49*3+DH49*6+DI49*10+DJ49*15+DK49*20+DL49*25)</f>
        <v>6</v>
      </c>
      <c r="DN49" s="12"/>
      <c r="DO49" s="12"/>
      <c r="DP49" s="12"/>
      <c r="DQ49" s="12"/>
      <c r="DR49" s="12"/>
      <c r="DS49" s="12"/>
      <c r="DT49" s="22">
        <f>SUM(DN49*5+DO49*9+DP49*13+DQ49*20+DR49*20+DS49*25)</f>
        <v>0</v>
      </c>
      <c r="DU49" s="18"/>
      <c r="DV49" s="8"/>
      <c r="DW49" s="8"/>
      <c r="DX49" s="8"/>
      <c r="DY49" s="8"/>
      <c r="DZ49" s="8"/>
      <c r="EA49" s="8"/>
      <c r="EB49" s="9"/>
      <c r="EC49" s="18">
        <f t="shared" si="0"/>
        <v>6</v>
      </c>
      <c r="ED49" s="129">
        <f>SUM(EC49,EC50)</f>
        <v>6</v>
      </c>
      <c r="EE49" s="109">
        <f>SUM(ED49)</f>
        <v>6</v>
      </c>
      <c r="EF49" s="111" t="str">
        <f ca="1">IF(CELL("contenuto",$A49)="","",CELL("contenuto",$A49))</f>
        <v>A.S.D. G.S. SAMBUGHE'</v>
      </c>
      <c r="EG49" s="359">
        <f>SUM(CS49,EE49)</f>
        <v>115.5</v>
      </c>
    </row>
    <row r="50" spans="1:137" ht="27.75" customHeight="1">
      <c r="A50" s="162"/>
      <c r="B50" s="7" t="s">
        <v>62</v>
      </c>
      <c r="C50" s="23">
        <v>9</v>
      </c>
      <c r="D50" s="8">
        <v>16</v>
      </c>
      <c r="E50" s="8"/>
      <c r="F50" s="8"/>
      <c r="G50" s="8"/>
      <c r="H50" s="12">
        <f>IF(C50=0,0,IF(C50&gt;5,1,12-C50*2))+IF(D50=0,0,IF(D50&gt;5,1,12-D50*2))+IF(E50=0,0,IF(E50&gt;5,1,12-E50*2))+IF(F50=0,0,IF(F50&gt;5,1,12-F50*2))+IF(G50=0,0,IF(G50&gt;5,1,12-G50*2))</f>
        <v>2</v>
      </c>
      <c r="I50" s="8"/>
      <c r="J50" s="8"/>
      <c r="K50" s="22">
        <f>IF(I50=0,0,IF(I50&gt;10,1,11-I50*1))+IF(J50=0,0,IF(J50&gt;10,1,11-J50*1))</f>
        <v>0</v>
      </c>
      <c r="L50" s="18">
        <v>15</v>
      </c>
      <c r="M50" s="8"/>
      <c r="N50" s="8"/>
      <c r="O50" s="8"/>
      <c r="P50" s="8"/>
      <c r="Q50" s="12">
        <f>IF(L50=0,0,IF(L50&gt;5,1,12-L50*2))+IF(M50=0,0,IF(M50&gt;5,1,12-M50*2))+IF(N50=0,0,IF(N50&gt;5,1,12-N50*2))+IF(O50=0,0,IF(O50&gt;5,1,12-O50*2))+IF(P50=0,0,IF(P50&gt;5,1,12-P50*2))</f>
        <v>1</v>
      </c>
      <c r="R50" s="8"/>
      <c r="S50" s="8"/>
      <c r="T50" s="22">
        <f>IF(R50=0,0,IF(R50&gt;10,1,11-R50*1))+IF(S50=0,0,IF(S50&gt;10,1,11-S50*1))</f>
        <v>0</v>
      </c>
      <c r="U50" s="18"/>
      <c r="V50" s="8"/>
      <c r="W50" s="8"/>
      <c r="X50" s="12">
        <f>IF(U50=0,0,IF(U50&gt;5,1,6-U50*1))+IF(V50=0,0,IF(V50&gt;5,1,6-V50*1))+IF(W50=0,0,IF(W50&gt;5,1,6-W50*1))</f>
        <v>0</v>
      </c>
      <c r="Y50" s="8"/>
      <c r="Z50" s="8"/>
      <c r="AA50" s="8"/>
      <c r="AB50" s="12">
        <f>IF(Y50=0,0,IF(Y50&gt;5,1,6-Y50*1))+IF(Z50=0,0,IF(Z50&gt;5,1,6-Z50*1))+IF(AA50=0,0,IF(AA50&gt;5,1,6-AA50*1))</f>
        <v>0</v>
      </c>
      <c r="AC50" s="8"/>
      <c r="AD50" s="8"/>
      <c r="AE50" s="25">
        <f>IF(AC50=0,0,IF(AC50&gt;10,1,22-AC50*2))+IF(AD50=0,0,IF(AD50&gt;10,1,22-AD50*2))</f>
        <v>0</v>
      </c>
      <c r="AF50" s="18"/>
      <c r="AG50" s="8"/>
      <c r="AH50" s="8"/>
      <c r="AI50" s="12">
        <f>IF(AF50=0,0,IF(AF50&gt;5,1,12-AF50*2))+IF(AG50=0,0,IF(AG50&gt;5,1,12-AG50*2))+IF(AH50=0,0,IF(AH50&gt;5,1,12-AH50*2))</f>
        <v>0</v>
      </c>
      <c r="AJ50" s="8"/>
      <c r="AK50" s="8"/>
      <c r="AL50" s="8"/>
      <c r="AM50" s="12">
        <f>IF(AJ50=0,0,IF(AJ50&gt;5,1,12-AJ50*2))+IF(AK50=0,0,IF(AK50&gt;5,1,12-AK50*2))+IF(AL50=0,0,IF(AL50&gt;5,1,12-AL50*2))</f>
        <v>0</v>
      </c>
      <c r="AN50" s="8"/>
      <c r="AO50" s="8"/>
      <c r="AP50" s="22">
        <f>IF(AN50=0,0,IF(AN50&gt;10,1,22-AN50*2))+IF(AO50=0,0,IF(AO50&gt;10,1,22-AO50*2))</f>
        <v>0</v>
      </c>
      <c r="AQ50" s="18">
        <v>9</v>
      </c>
      <c r="AR50" s="8">
        <v>10</v>
      </c>
      <c r="AS50" s="12">
        <f>IF(AQ50=0,0,IF(AQ50&gt;5,1,6-AQ50*1))+IF(AR50=0,0,IF(AR50&gt;5,1,6-AR50*1))</f>
        <v>2</v>
      </c>
      <c r="AT50" s="8">
        <v>12</v>
      </c>
      <c r="AU50" s="8">
        <v>15</v>
      </c>
      <c r="AV50" s="12">
        <f>IF(AT50=0,0,IF(AT50&gt;5,1,6-AT50*1))+IF(AU50=0,0,IF(AU50&gt;5,1,6-AU50*1))</f>
        <v>2</v>
      </c>
      <c r="AW50" s="8"/>
      <c r="AX50" s="22">
        <f>IF(AW50=0,0,IF(AW50&gt;10,1,22-AW50*2))</f>
        <v>0</v>
      </c>
      <c r="AY50" s="18"/>
      <c r="AZ50" s="8"/>
      <c r="BA50" s="12">
        <f>IF(AY50=0,0,IF(AY50&gt;5,1,12-AY50*2))+IF(AZ50=0,0,IF(AZ50&gt;5,1,12-AZ50*2))</f>
        <v>0</v>
      </c>
      <c r="BB50" s="8"/>
      <c r="BC50" s="8"/>
      <c r="BD50" s="12">
        <f>IF(BB50=0,0,IF(BB50&gt;5,1,12-BB50*2))+IF(BC50=0,0,IF(BC50&gt;5,1,12-BC50*2))</f>
        <v>0</v>
      </c>
      <c r="BE50" s="8"/>
      <c r="BF50" s="22">
        <f>IF(BE50=0,0,IF(BE50&gt;10,1,22-BE50*2))</f>
        <v>0</v>
      </c>
      <c r="BG50" s="18"/>
      <c r="BH50" s="12">
        <f>IF(BG50=0,0,IF(BG50&gt;10,1,IF(BG49="A1",33-BG50*3,22-BG50*2)))</f>
        <v>0</v>
      </c>
      <c r="BI50" s="8"/>
      <c r="BJ50" s="12">
        <f>IF(BI50=0,0,IF(BI50&gt;10,1,IF(BI49="A1",33-BI50*3,22-BI50*2)))</f>
        <v>0</v>
      </c>
      <c r="BK50" s="8"/>
      <c r="BL50" s="12">
        <f>IF(BK50=0,0,IF(BK50&gt;10,1,IF(BK49="A1",33-BK50*3,22-BK50*2)))</f>
        <v>0</v>
      </c>
      <c r="BM50" s="8"/>
      <c r="BN50" s="22">
        <f>IF(BM50=0,0,IF(BM50&gt;10,1,IF(BM49="A1",33-BM50*3,22-BM50*2)))</f>
        <v>0</v>
      </c>
      <c r="BO50" s="16">
        <f>SUM(H50,K50,Q50,T50,X50,AB50,AE50,AI50,AM50,AP50,AS50,AV50,AX50,BA50,BD50,BF50,BH50,BJ50,BL50,BN50)</f>
        <v>7</v>
      </c>
      <c r="BP50" s="155"/>
      <c r="BQ50" s="157"/>
      <c r="BR50" s="17" t="s">
        <v>62</v>
      </c>
      <c r="BS50" s="18"/>
      <c r="BT50" s="8"/>
      <c r="BU50" s="12">
        <f>IF(BS50=0,0,IF(BS50&gt;5,BS50,6-BS50*1))+IF(BT50=0,0,IF(BT50&gt;5,BT50,6-BT50*1))</f>
        <v>0</v>
      </c>
      <c r="BV50" s="12"/>
      <c r="BW50" s="12"/>
      <c r="BX50" s="12">
        <f>IF(BV50=0,0,IF(BV50&gt;5,BV50,6-BV50*1))+IF(BW50=0,0,IF(BW50&gt;5,BW50,6-BW50*1))</f>
        <v>0</v>
      </c>
      <c r="BY50" s="8"/>
      <c r="BZ50" s="8"/>
      <c r="CA50" s="22">
        <f>IF(BY50=0,0,IF(BY50&gt;10,BY50,11-BY50*1))+IF(BZ50=0,0,IF(BZ50&gt;10,BZ50,11-BZ50*1))</f>
        <v>0</v>
      </c>
      <c r="CB50" s="27"/>
      <c r="CC50" s="28"/>
      <c r="CD50" s="28"/>
      <c r="CE50" s="8">
        <f>SUM(CB50*5+CC50*3+CD50*1)</f>
        <v>0</v>
      </c>
      <c r="CF50" s="8"/>
      <c r="CG50" s="28"/>
      <c r="CH50" s="8"/>
      <c r="CI50" s="8">
        <f>SUM(CF50*5+CG50*3+CH50*1)</f>
        <v>0</v>
      </c>
      <c r="CJ50" s="8"/>
      <c r="CK50" s="8"/>
      <c r="CL50" s="28"/>
      <c r="CM50" s="28"/>
      <c r="CN50" s="8"/>
      <c r="CO50" s="9"/>
      <c r="CP50" s="10">
        <f>SUM(CJ50*15+CK50*13+CL50*11+CM50*9+CN50*7+CO50*5)</f>
        <v>0</v>
      </c>
      <c r="CQ50" s="16">
        <f>SUM(BU50,BX50,CA50+CE50,CI50,CP50)</f>
        <v>0</v>
      </c>
      <c r="CR50" s="129"/>
      <c r="CS50" s="109"/>
      <c r="CT50" s="157"/>
      <c r="CU50" s="17" t="s">
        <v>62</v>
      </c>
      <c r="CV50" s="21"/>
      <c r="CW50" s="12">
        <f>IF(CV50=0,0,IF(CV50&gt;10,1,44-CV50*4))</f>
        <v>0</v>
      </c>
      <c r="CX50" s="12"/>
      <c r="CY50" s="22">
        <f>IF(CX50=0,0,IF(CX50=6,1,IF(CX50&gt;6,CX50,12-CX50*2)))</f>
        <v>0</v>
      </c>
      <c r="CZ50" s="21"/>
      <c r="DA50" s="12"/>
      <c r="DB50" s="12"/>
      <c r="DC50" s="12"/>
      <c r="DD50" s="12"/>
      <c r="DE50" s="12"/>
      <c r="DF50" s="12">
        <f>IF(CZ50=0,0,IF(CZ50&gt;5,CZ50,6-CZ50*1))+IF(DA50=0,0,IF(DA50&gt;5,DA50,12-DA50*2))+IF(DB50=0,0,IF(DB50&gt;5,DB50,18-DB50*3))+IF(DC50=0,0,IF(DC50&gt;5,DC50,18-DC50*3))+IF(DD50=0,0,IF(DD50&gt;5,DD50,24-DD50*4))+IF(DE50=0,0,IF(DE50&gt;5,DE50,30-DE50*5))</f>
        <v>0</v>
      </c>
      <c r="DG50" s="20"/>
      <c r="DH50" s="12"/>
      <c r="DI50" s="12"/>
      <c r="DJ50" s="12"/>
      <c r="DK50" s="12"/>
      <c r="DL50" s="12"/>
      <c r="DM50" s="12">
        <f>IF(DG50=0,0,IF(DG50&gt;5,DG50,6-DG50*1))+IF(DH50=0,0,IF(DH50&gt;5,DH50,12-DH50*2))+IF(DI50=0,0,IF(DI50&gt;5,DI50,18-DI50*3))+IF(DJ50=0,0,IF(DJ50&gt;5,DJ50,18-DJ50*3))+IF(DK50=0,0,IF(DK50&gt;5,DK50,24-DK50*4))+IF(DL50=0,0,IF(DL50&gt;5,DL50,30-DL50*5))</f>
        <v>0</v>
      </c>
      <c r="DN50" s="12"/>
      <c r="DO50" s="12"/>
      <c r="DP50" s="12"/>
      <c r="DQ50" s="12"/>
      <c r="DR50" s="12"/>
      <c r="DS50" s="12"/>
      <c r="DT50" s="22">
        <f>IF(DN50=0,0,IF(DN50&gt;10,DN50,11-DN50*1))+IF(DO50=0,0,IF(DO50&gt;10,DO50,22-DO50*2))+IF(DP50=0,0,IF(DP50&gt;10,DP50,33-DP50*3))+IF(DQ50=0,0,IF(DQ50&gt;8,DQ50,28-DQ50*3))+IF(DR50=0,0,IF(DR50&gt;8,DR50,28-DR50*3))+IF(DS50=0,0,IF(DS50&gt;6,DS50,35-DS50*5))</f>
        <v>0</v>
      </c>
      <c r="DU50" s="18"/>
      <c r="DV50" s="8"/>
      <c r="DW50" s="8"/>
      <c r="DX50" s="8"/>
      <c r="DY50" s="8"/>
      <c r="DZ50" s="8"/>
      <c r="EA50" s="8"/>
      <c r="EB50" s="9"/>
      <c r="EC50" s="18">
        <f t="shared" si="0"/>
        <v>0</v>
      </c>
      <c r="ED50" s="129"/>
      <c r="EE50" s="109"/>
      <c r="EF50" s="157"/>
      <c r="EG50" s="359"/>
    </row>
    <row r="51" spans="1:176" ht="27.75" customHeight="1">
      <c r="A51" s="162" t="s">
        <v>168</v>
      </c>
      <c r="B51" s="7" t="s">
        <v>60</v>
      </c>
      <c r="C51" s="150"/>
      <c r="D51" s="154"/>
      <c r="E51" s="154"/>
      <c r="F51" s="154"/>
      <c r="G51" s="154"/>
      <c r="H51" s="8">
        <f>SUM(C51*2)</f>
        <v>0</v>
      </c>
      <c r="I51" s="154"/>
      <c r="J51" s="154"/>
      <c r="K51" s="9">
        <f>SUM(I51*2)</f>
        <v>0</v>
      </c>
      <c r="L51" s="153"/>
      <c r="M51" s="154"/>
      <c r="N51" s="154"/>
      <c r="O51" s="154"/>
      <c r="P51" s="154"/>
      <c r="Q51" s="8">
        <f>SUM(L51*2)</f>
        <v>0</v>
      </c>
      <c r="R51" s="154"/>
      <c r="S51" s="154"/>
      <c r="T51" s="9">
        <f>SUM(R51*2)</f>
        <v>0</v>
      </c>
      <c r="U51" s="153"/>
      <c r="V51" s="154"/>
      <c r="W51" s="154"/>
      <c r="X51" s="8">
        <f>SUM(U51*5)</f>
        <v>0</v>
      </c>
      <c r="Y51" s="154"/>
      <c r="Z51" s="154"/>
      <c r="AA51" s="154"/>
      <c r="AB51" s="8">
        <f>SUM(Y51*5)</f>
        <v>0</v>
      </c>
      <c r="AC51" s="154"/>
      <c r="AD51" s="154"/>
      <c r="AE51" s="10">
        <f>SUM(AC51*5)</f>
        <v>0</v>
      </c>
      <c r="AF51" s="153"/>
      <c r="AG51" s="154"/>
      <c r="AH51" s="154"/>
      <c r="AI51" s="8">
        <f>SUM(AF51*7)</f>
        <v>0</v>
      </c>
      <c r="AJ51" s="154"/>
      <c r="AK51" s="154"/>
      <c r="AL51" s="154"/>
      <c r="AM51" s="8">
        <f>SUM(AJ51*7)</f>
        <v>0</v>
      </c>
      <c r="AN51" s="154"/>
      <c r="AO51" s="154"/>
      <c r="AP51" s="9">
        <f>SUM(AN51*7)</f>
        <v>0</v>
      </c>
      <c r="AQ51" s="153">
        <v>1</v>
      </c>
      <c r="AR51" s="154"/>
      <c r="AS51" s="8">
        <f>SUM(AQ51*10)</f>
        <v>10</v>
      </c>
      <c r="AT51" s="154">
        <v>1</v>
      </c>
      <c r="AU51" s="154"/>
      <c r="AV51" s="8">
        <f>SUM(AT51*10)</f>
        <v>10</v>
      </c>
      <c r="AW51" s="8"/>
      <c r="AX51" s="9">
        <f>SUM(AW51*10)</f>
        <v>0</v>
      </c>
      <c r="AY51" s="153"/>
      <c r="AZ51" s="154"/>
      <c r="BA51" s="8">
        <f>SUM(AY51*10)</f>
        <v>0</v>
      </c>
      <c r="BB51" s="154"/>
      <c r="BC51" s="154"/>
      <c r="BD51" s="8">
        <f>SUM(BB51*10)</f>
        <v>0</v>
      </c>
      <c r="BE51" s="8"/>
      <c r="BF51" s="9">
        <f>SUM(BE51*10)</f>
        <v>0</v>
      </c>
      <c r="BG51" s="11"/>
      <c r="BH51" s="12">
        <f>IF(BG51="A1",30,IF(BG51="A2",25,""))</f>
      </c>
      <c r="BI51" s="13">
        <f>IF(BG51="","",BG51)</f>
      </c>
      <c r="BJ51" s="14"/>
      <c r="BK51" s="13">
        <f>IF(BI51="","",BI51)</f>
      </c>
      <c r="BL51" s="14"/>
      <c r="BM51" s="13">
        <f>IF(BK51="","",BK51)</f>
      </c>
      <c r="BN51" s="15"/>
      <c r="BO51" s="16">
        <f>SUM(H51,K51,Q51,T51,X51,AB51,AE51,AI51,AM51,AP51,AS51,AV51,AX51,BA51,BD51,BF51,BH51)</f>
        <v>20</v>
      </c>
      <c r="BP51" s="155">
        <f>SUM(BO51,BO52)</f>
        <v>22</v>
      </c>
      <c r="BQ51" s="111" t="str">
        <f ca="1">IF(CELL("contenuto",$A51)="","",CELL("contenuto",$A51))</f>
        <v>G.S. OLAS</v>
      </c>
      <c r="BR51" s="17" t="s">
        <v>61</v>
      </c>
      <c r="BS51" s="18"/>
      <c r="BT51" s="8"/>
      <c r="BU51" s="8">
        <f>SUM(BS51:BT51)</f>
        <v>0</v>
      </c>
      <c r="BV51" s="8"/>
      <c r="BW51" s="8"/>
      <c r="BX51" s="8">
        <f>SUM(BV51:BW51)</f>
        <v>0</v>
      </c>
      <c r="BY51" s="8"/>
      <c r="BZ51" s="8"/>
      <c r="CA51" s="9">
        <f>SUM(BY51*3)+(BZ51*3)</f>
        <v>0</v>
      </c>
      <c r="CB51" s="27"/>
      <c r="CC51" s="14"/>
      <c r="CD51" s="28"/>
      <c r="CE51" s="8">
        <f>SUM(CB51*2+CD51*2)</f>
        <v>0</v>
      </c>
      <c r="CF51" s="8"/>
      <c r="CG51" s="14"/>
      <c r="CH51" s="8"/>
      <c r="CI51" s="8">
        <f>SUM(CF51*2+CH51*2)</f>
        <v>0</v>
      </c>
      <c r="CJ51" s="149"/>
      <c r="CK51" s="150"/>
      <c r="CL51" s="151"/>
      <c r="CM51" s="152"/>
      <c r="CN51" s="149"/>
      <c r="CO51" s="150"/>
      <c r="CP51" s="10">
        <f>SUM(CJ51*2.5+CN51*2.5)</f>
        <v>0</v>
      </c>
      <c r="CQ51" s="16">
        <f>SUM(BU51,BX51,CA51,CE51,CI51,CP51)</f>
        <v>0</v>
      </c>
      <c r="CR51" s="129">
        <f>SUM(CQ51,CQ52)</f>
        <v>0</v>
      </c>
      <c r="CS51" s="109">
        <f>SUM(BP51,CR51)</f>
        <v>22</v>
      </c>
      <c r="CT51" s="111" t="str">
        <f ca="1">IF(CELL("contenuto",$A51)="","",CELL("contenuto",$A51))</f>
        <v>G.S. OLAS</v>
      </c>
      <c r="CU51" s="17" t="s">
        <v>61</v>
      </c>
      <c r="CV51" s="21"/>
      <c r="CW51" s="12">
        <f>SUM(CV51*25)</f>
        <v>0</v>
      </c>
      <c r="CX51" s="12"/>
      <c r="CY51" s="22">
        <f>SUM(CX51*6)</f>
        <v>0</v>
      </c>
      <c r="CZ51" s="21"/>
      <c r="DA51" s="12"/>
      <c r="DB51" s="12"/>
      <c r="DC51" s="12"/>
      <c r="DD51" s="12"/>
      <c r="DE51" s="12"/>
      <c r="DF51" s="12">
        <f>SUM(CZ51*3+DA51*6+DB51*10+DC51*15+DD51*20+DE51*25)</f>
        <v>0</v>
      </c>
      <c r="DG51" s="12"/>
      <c r="DH51" s="12"/>
      <c r="DI51" s="12"/>
      <c r="DJ51" s="12"/>
      <c r="DK51" s="12"/>
      <c r="DL51" s="12"/>
      <c r="DM51" s="12">
        <f>SUM(DG51*3+DH51*6+DI51*10+DJ51*15+DK51*20+DL51*25)</f>
        <v>0</v>
      </c>
      <c r="DN51" s="12"/>
      <c r="DO51" s="12"/>
      <c r="DP51" s="12"/>
      <c r="DQ51" s="12"/>
      <c r="DR51" s="12"/>
      <c r="DS51" s="12"/>
      <c r="DT51" s="22">
        <f>SUM(DN51*5+DO51*9+DP51*13+DQ51*20+DR51*20+DS51*25)</f>
        <v>0</v>
      </c>
      <c r="DU51" s="18"/>
      <c r="DV51" s="8"/>
      <c r="DW51" s="8"/>
      <c r="DX51" s="8"/>
      <c r="DY51" s="8"/>
      <c r="DZ51" s="8"/>
      <c r="EA51" s="8"/>
      <c r="EB51" s="9"/>
      <c r="EC51" s="18">
        <f t="shared" si="0"/>
        <v>0</v>
      </c>
      <c r="ED51" s="129">
        <f>SUM(EC51,EC52)</f>
        <v>0</v>
      </c>
      <c r="EE51" s="109">
        <f>SUM(ED51)</f>
        <v>0</v>
      </c>
      <c r="EF51" s="111" t="str">
        <f ca="1">IF(CELL("contenuto",$A51)="","",CELL("contenuto",$A51))</f>
        <v>G.S. OLAS</v>
      </c>
      <c r="EG51" s="359">
        <f>SUM(CS51,EE51)</f>
        <v>22</v>
      </c>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row>
    <row r="52" spans="1:176" ht="27.75" customHeight="1">
      <c r="A52" s="162"/>
      <c r="B52" s="7" t="s">
        <v>62</v>
      </c>
      <c r="C52" s="23"/>
      <c r="D52" s="8"/>
      <c r="E52" s="8"/>
      <c r="F52" s="8"/>
      <c r="G52" s="8"/>
      <c r="H52" s="12">
        <f>IF(C52=0,0,IF(C52&gt;5,1,12-C52*2))+IF(D52=0,0,IF(D52&gt;5,1,12-D52*2))+IF(E52=0,0,IF(E52&gt;5,1,12-E52*2))+IF(F52=0,0,IF(F52&gt;5,1,12-F52*2))+IF(G52=0,0,IF(G52&gt;5,1,12-G52*2))</f>
        <v>0</v>
      </c>
      <c r="I52" s="8"/>
      <c r="J52" s="8"/>
      <c r="K52" s="22">
        <f>IF(I52=0,0,IF(I52&gt;10,1,11-I52*1))+IF(J52=0,0,IF(J52&gt;10,1,11-J52*1))</f>
        <v>0</v>
      </c>
      <c r="L52" s="18"/>
      <c r="M52" s="8"/>
      <c r="N52" s="8"/>
      <c r="O52" s="8"/>
      <c r="P52" s="8"/>
      <c r="Q52" s="12">
        <f>IF(L52=0,0,IF(L52&gt;5,1,12-L52*2))+IF(M52=0,0,IF(M52&gt;5,1,12-M52*2))+IF(N52=0,0,IF(N52&gt;5,1,12-N52*2))+IF(O52=0,0,IF(O52&gt;5,1,12-O52*2))+IF(P52=0,0,IF(P52&gt;5,1,12-P52*2))</f>
        <v>0</v>
      </c>
      <c r="R52" s="8"/>
      <c r="S52" s="8"/>
      <c r="T52" s="22">
        <f>IF(R52=0,0,IF(R52&gt;10,1,11-R52*1))+IF(S52=0,0,IF(S52&gt;10,1,11-S52*1))</f>
        <v>0</v>
      </c>
      <c r="U52" s="18"/>
      <c r="V52" s="8"/>
      <c r="W52" s="8"/>
      <c r="X52" s="12">
        <f>IF(U52=0,0,IF(U52&gt;5,1,6-U52*1))+IF(V52=0,0,IF(V52&gt;5,1,6-V52*1))+IF(W52=0,0,IF(W52&gt;5,1,6-W52*1))</f>
        <v>0</v>
      </c>
      <c r="Y52" s="8"/>
      <c r="Z52" s="8"/>
      <c r="AA52" s="8"/>
      <c r="AB52" s="12">
        <f>IF(Y52=0,0,IF(Y52&gt;5,1,6-Y52*1))+IF(Z52=0,0,IF(Z52&gt;5,1,6-Z52*1))+IF(AA52=0,0,IF(AA52&gt;5,1,6-AA52*1))</f>
        <v>0</v>
      </c>
      <c r="AC52" s="8"/>
      <c r="AD52" s="8"/>
      <c r="AE52" s="25">
        <f>IF(AC52=0,0,IF(AC52&gt;10,1,22-AC52*2))+IF(AD52=0,0,IF(AD52&gt;10,1,22-AD52*2))</f>
        <v>0</v>
      </c>
      <c r="AF52" s="18"/>
      <c r="AG52" s="8"/>
      <c r="AH52" s="8"/>
      <c r="AI52" s="12">
        <f>IF(AF52=0,0,IF(AF52&gt;5,1,12-AF52*2))+IF(AG52=0,0,IF(AG52&gt;5,1,12-AG52*2))+IF(AH52=0,0,IF(AH52&gt;5,1,12-AH52*2))</f>
        <v>0</v>
      </c>
      <c r="AJ52" s="8"/>
      <c r="AK52" s="8"/>
      <c r="AL52" s="8"/>
      <c r="AM52" s="12">
        <f>IF(AJ52=0,0,IF(AJ52&gt;5,1,12-AJ52*2))+IF(AK52=0,0,IF(AK52&gt;5,1,12-AK52*2))+IF(AL52=0,0,IF(AL52&gt;5,1,12-AL52*2))</f>
        <v>0</v>
      </c>
      <c r="AN52" s="8"/>
      <c r="AO52" s="8"/>
      <c r="AP52" s="22">
        <f>IF(AN52=0,0,IF(AN52&gt;10,1,22-AN52*2))+IF(AO52=0,0,IF(AO52&gt;10,1,22-AO52*2))</f>
        <v>0</v>
      </c>
      <c r="AQ52" s="18">
        <v>13</v>
      </c>
      <c r="AR52" s="8"/>
      <c r="AS52" s="12">
        <f>IF(AQ52=0,0,IF(AQ52&gt;5,1,6-AQ52*1))+IF(AR52=0,0,IF(AR52&gt;5,1,6-AR52*1))</f>
        <v>1</v>
      </c>
      <c r="AT52" s="8">
        <v>14</v>
      </c>
      <c r="AU52" s="8"/>
      <c r="AV52" s="12">
        <f>IF(AT52=0,0,IF(AT52&gt;5,1,6-AT52*1))+IF(AU52=0,0,IF(AU52&gt;5,1,6-AU52*1))</f>
        <v>1</v>
      </c>
      <c r="AW52" s="8"/>
      <c r="AX52" s="22">
        <f>IF(AW52=0,0,IF(AW52&gt;10,1,22-AW52*2))</f>
        <v>0</v>
      </c>
      <c r="AY52" s="18"/>
      <c r="AZ52" s="8"/>
      <c r="BA52" s="12">
        <f>IF(AY52=0,0,IF(AY52&gt;5,1,12-AY52*2))+IF(AZ52=0,0,IF(AZ52&gt;5,1,12-AZ52*2))</f>
        <v>0</v>
      </c>
      <c r="BB52" s="8"/>
      <c r="BC52" s="8"/>
      <c r="BD52" s="12">
        <f>IF(BB52=0,0,IF(BB52&gt;5,1,12-BB52*2))+IF(BC52=0,0,IF(BC52&gt;5,1,12-BC52*2))</f>
        <v>0</v>
      </c>
      <c r="BE52" s="8"/>
      <c r="BF52" s="22">
        <f>IF(BE52=0,0,IF(BE52&gt;10,1,22-BE52*2))</f>
        <v>0</v>
      </c>
      <c r="BG52" s="18"/>
      <c r="BH52" s="12">
        <f>IF(BG52=0,0,IF(BG52&gt;10,1,IF(BG51="A1",33-BG52*3,22-BG52*2)))</f>
        <v>0</v>
      </c>
      <c r="BI52" s="8"/>
      <c r="BJ52" s="12">
        <f>IF(BI52=0,0,IF(BI52&gt;10,1,IF(BI51="A1",33-BI52*3,22-BI52*2)))</f>
        <v>0</v>
      </c>
      <c r="BK52" s="8"/>
      <c r="BL52" s="12">
        <f>IF(BK52=0,0,IF(BK52&gt;10,1,IF(BK51="A1",33-BK52*3,22-BK52*2)))</f>
        <v>0</v>
      </c>
      <c r="BM52" s="8"/>
      <c r="BN52" s="22">
        <f>IF(BM52=0,0,IF(BM52&gt;10,1,IF(BM51="A1",33-BM52*3,22-BM52*2)))</f>
        <v>0</v>
      </c>
      <c r="BO52" s="16">
        <f>SUM(H52,K52,Q52,T52,X52,AB52,AE52,AI52,AM52,AP52,AS52,AV52,AX52,BA52,BD52,BF52,BH52,BJ52,BL52,BN52)</f>
        <v>2</v>
      </c>
      <c r="BP52" s="155"/>
      <c r="BQ52" s="157"/>
      <c r="BR52" s="17" t="s">
        <v>62</v>
      </c>
      <c r="BS52" s="18"/>
      <c r="BT52" s="8"/>
      <c r="BU52" s="12">
        <f>IF(BS52=0,0,IF(BS52&gt;5,BS52,6-BS52*1))+IF(BT52=0,0,IF(BT52&gt;5,BT52,6-BT52*1))</f>
        <v>0</v>
      </c>
      <c r="BV52" s="12"/>
      <c r="BW52" s="12"/>
      <c r="BX52" s="12">
        <f>IF(BV52=0,0,IF(BV52&gt;5,BV52,6-BV52*1))+IF(BW52=0,0,IF(BW52&gt;5,BW52,6-BW52*1))</f>
        <v>0</v>
      </c>
      <c r="BY52" s="8"/>
      <c r="BZ52" s="8"/>
      <c r="CA52" s="22">
        <f>IF(BY52=0,0,IF(BY52&gt;10,BY52,11-BY52*1))+IF(BZ52=0,0,IF(BZ52&gt;10,BZ52,11-BZ52*1))</f>
        <v>0</v>
      </c>
      <c r="CB52" s="27"/>
      <c r="CC52" s="28"/>
      <c r="CD52" s="28"/>
      <c r="CE52" s="8">
        <f>SUM(CB52*5+CC52*3+CD52*1)</f>
        <v>0</v>
      </c>
      <c r="CF52" s="8"/>
      <c r="CG52" s="28"/>
      <c r="CH52" s="8"/>
      <c r="CI52" s="8">
        <f>SUM(CF52*5+CG52*3+CH52*1)</f>
        <v>0</v>
      </c>
      <c r="CJ52" s="8"/>
      <c r="CK52" s="8"/>
      <c r="CL52" s="28"/>
      <c r="CM52" s="28"/>
      <c r="CN52" s="8"/>
      <c r="CO52" s="9"/>
      <c r="CP52" s="10">
        <f>SUM(CJ52*15+CK52*13+CL52*11+CM52*9+CN52*7+CO52*5)</f>
        <v>0</v>
      </c>
      <c r="CQ52" s="16">
        <f>SUM(BU52,BX52,CA52+CE52,CI52,CP52)</f>
        <v>0</v>
      </c>
      <c r="CR52" s="129"/>
      <c r="CS52" s="109"/>
      <c r="CT52" s="157"/>
      <c r="CU52" s="17" t="s">
        <v>62</v>
      </c>
      <c r="CV52" s="21"/>
      <c r="CW52" s="12">
        <f>IF(CV52=0,0,IF(CV52&gt;10,1,44-CV52*4))</f>
        <v>0</v>
      </c>
      <c r="CX52" s="12"/>
      <c r="CY52" s="22">
        <f>IF(CX52=0,0,IF(CX52=6,1,IF(CX52&gt;6,CX52,12-CX52*2)))</f>
        <v>0</v>
      </c>
      <c r="CZ52" s="21"/>
      <c r="DA52" s="12"/>
      <c r="DB52" s="12"/>
      <c r="DC52" s="12"/>
      <c r="DD52" s="12"/>
      <c r="DE52" s="12"/>
      <c r="DF52" s="12">
        <f>IF(CZ52=0,0,IF(CZ52&gt;5,CZ52,6-CZ52*1))+IF(DA52=0,0,IF(DA52&gt;5,DA52,12-DA52*2))+IF(DB52=0,0,IF(DB52&gt;5,DB52,18-DB52*3))+IF(DC52=0,0,IF(DC52&gt;5,DC52,18-DC52*3))+IF(DD52=0,0,IF(DD52&gt;5,DD52,24-DD52*4))+IF(DE52=0,0,IF(DE52&gt;5,DE52,30-DE52*5))</f>
        <v>0</v>
      </c>
      <c r="DG52" s="20"/>
      <c r="DH52" s="12"/>
      <c r="DI52" s="12"/>
      <c r="DJ52" s="12"/>
      <c r="DK52" s="12"/>
      <c r="DL52" s="12"/>
      <c r="DM52" s="12">
        <f>IF(DG52=0,0,IF(DG52&gt;5,DG52,6-DG52*1))+IF(DH52=0,0,IF(DH52&gt;5,DH52,12-DH52*2))+IF(DI52=0,0,IF(DI52&gt;5,DI52,18-DI52*3))+IF(DJ52=0,0,IF(DJ52&gt;5,DJ52,18-DJ52*3))+IF(DK52=0,0,IF(DK52&gt;5,DK52,24-DK52*4))+IF(DL52=0,0,IF(DL52&gt;5,DL52,30-DL52*5))</f>
        <v>0</v>
      </c>
      <c r="DN52" s="12"/>
      <c r="DO52" s="12"/>
      <c r="DP52" s="12"/>
      <c r="DQ52" s="12"/>
      <c r="DR52" s="12"/>
      <c r="DS52" s="12"/>
      <c r="DT52" s="22">
        <f>IF(DN52=0,0,IF(DN52&gt;10,DN52,11-DN52*1))+IF(DO52=0,0,IF(DO52&gt;10,DO52,22-DO52*2))+IF(DP52=0,0,IF(DP52&gt;10,DP52,33-DP52*3))+IF(DQ52=0,0,IF(DQ52&gt;8,DQ52,28-DQ52*3))+IF(DR52=0,0,IF(DR52&gt;8,DR52,28-DR52*3))+IF(DS52=0,0,IF(DS52&gt;6,DS52,35-DS52*5))</f>
        <v>0</v>
      </c>
      <c r="DU52" s="18"/>
      <c r="DV52" s="8"/>
      <c r="DW52" s="8"/>
      <c r="DX52" s="8"/>
      <c r="DY52" s="8"/>
      <c r="DZ52" s="8"/>
      <c r="EA52" s="8"/>
      <c r="EB52" s="9"/>
      <c r="EC52" s="18">
        <f t="shared" si="0"/>
        <v>0</v>
      </c>
      <c r="ED52" s="129"/>
      <c r="EE52" s="109"/>
      <c r="EF52" s="157"/>
      <c r="EG52" s="359"/>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row>
    <row r="53" spans="1:176" ht="27.75" customHeight="1">
      <c r="A53" s="162" t="s">
        <v>173</v>
      </c>
      <c r="B53" s="7" t="s">
        <v>60</v>
      </c>
      <c r="C53" s="150"/>
      <c r="D53" s="154"/>
      <c r="E53" s="154"/>
      <c r="F53" s="154"/>
      <c r="G53" s="154"/>
      <c r="H53" s="8">
        <f>SUM(C53*2)</f>
        <v>0</v>
      </c>
      <c r="I53" s="154"/>
      <c r="J53" s="154"/>
      <c r="K53" s="9">
        <f>SUM(I53*2)</f>
        <v>0</v>
      </c>
      <c r="L53" s="153">
        <v>1</v>
      </c>
      <c r="M53" s="154"/>
      <c r="N53" s="154"/>
      <c r="O53" s="154"/>
      <c r="P53" s="154"/>
      <c r="Q53" s="8">
        <f>SUM(L53*2)</f>
        <v>2</v>
      </c>
      <c r="R53" s="154"/>
      <c r="S53" s="154"/>
      <c r="T53" s="9">
        <f>SUM(R53*2)</f>
        <v>0</v>
      </c>
      <c r="U53" s="153"/>
      <c r="V53" s="154"/>
      <c r="W53" s="154"/>
      <c r="X53" s="8">
        <f>SUM(U53*5)</f>
        <v>0</v>
      </c>
      <c r="Y53" s="154"/>
      <c r="Z53" s="154"/>
      <c r="AA53" s="154"/>
      <c r="AB53" s="8">
        <f>SUM(Y53*5)</f>
        <v>0</v>
      </c>
      <c r="AC53" s="154"/>
      <c r="AD53" s="154"/>
      <c r="AE53" s="10">
        <f>SUM(AC53*5)</f>
        <v>0</v>
      </c>
      <c r="AF53" s="153"/>
      <c r="AG53" s="154"/>
      <c r="AH53" s="154"/>
      <c r="AI53" s="8">
        <f>SUM(AF53*7)</f>
        <v>0</v>
      </c>
      <c r="AJ53" s="154"/>
      <c r="AK53" s="154"/>
      <c r="AL53" s="154"/>
      <c r="AM53" s="8">
        <f>SUM(AJ53*7)</f>
        <v>0</v>
      </c>
      <c r="AN53" s="154"/>
      <c r="AO53" s="154"/>
      <c r="AP53" s="9">
        <f>SUM(AN53*7)</f>
        <v>0</v>
      </c>
      <c r="AQ53" s="153"/>
      <c r="AR53" s="154"/>
      <c r="AS53" s="8">
        <f>SUM(AQ53*10)</f>
        <v>0</v>
      </c>
      <c r="AT53" s="154"/>
      <c r="AU53" s="154"/>
      <c r="AV53" s="8">
        <f>SUM(AT53*10)</f>
        <v>0</v>
      </c>
      <c r="AW53" s="8"/>
      <c r="AX53" s="9">
        <f>SUM(AW53*10)</f>
        <v>0</v>
      </c>
      <c r="AY53" s="153"/>
      <c r="AZ53" s="154"/>
      <c r="BA53" s="8">
        <f>SUM(AY53*10)</f>
        <v>0</v>
      </c>
      <c r="BB53" s="154"/>
      <c r="BC53" s="154"/>
      <c r="BD53" s="8">
        <f>SUM(BB53*10)</f>
        <v>0</v>
      </c>
      <c r="BE53" s="8"/>
      <c r="BF53" s="9">
        <f>SUM(BE53*10)</f>
        <v>0</v>
      </c>
      <c r="BG53" s="11"/>
      <c r="BH53" s="12">
        <f>IF(BG53="A1",30,IF(BG53="A2",25,""))</f>
      </c>
      <c r="BI53" s="13">
        <f>IF(BG53="","",BG53)</f>
      </c>
      <c r="BJ53" s="14"/>
      <c r="BK53" s="13">
        <f>IF(BI53="","",BI53)</f>
      </c>
      <c r="BL53" s="14"/>
      <c r="BM53" s="13">
        <f>IF(BK53="","",BK53)</f>
      </c>
      <c r="BN53" s="15"/>
      <c r="BO53" s="16">
        <f>SUM(H53,K53,Q53,T53,X53,AB53,AE53,AI53,AM53,AP53,AS53,AV53,AX53,BA53,BD53,BF53,BH53)</f>
        <v>2</v>
      </c>
      <c r="BP53" s="155">
        <f>SUM(BO53,BO54)</f>
        <v>3</v>
      </c>
      <c r="BQ53" s="111" t="str">
        <f ca="1">IF(CELL("contenuto",$A53)="","",CELL("contenuto",$A53))</f>
        <v>CASTELFRANCO A.S.D.</v>
      </c>
      <c r="BR53" s="17" t="s">
        <v>61</v>
      </c>
      <c r="BS53" s="18"/>
      <c r="BT53" s="8"/>
      <c r="BU53" s="8">
        <f>SUM(BS53:BT53)</f>
        <v>0</v>
      </c>
      <c r="BV53" s="8"/>
      <c r="BW53" s="8"/>
      <c r="BX53" s="8">
        <f>SUM(BV53:BW53)</f>
        <v>0</v>
      </c>
      <c r="BY53" s="8"/>
      <c r="BZ53" s="8"/>
      <c r="CA53" s="9">
        <f>SUM(BY53*3)+(BZ53*3)</f>
        <v>0</v>
      </c>
      <c r="CB53" s="27"/>
      <c r="CC53" s="14"/>
      <c r="CD53" s="28"/>
      <c r="CE53" s="8">
        <f>SUM(CB53*2+CD53*2)</f>
        <v>0</v>
      </c>
      <c r="CF53" s="8"/>
      <c r="CG53" s="14"/>
      <c r="CH53" s="8"/>
      <c r="CI53" s="8">
        <f>SUM(CF53*2+CH53*2)</f>
        <v>0</v>
      </c>
      <c r="CJ53" s="149"/>
      <c r="CK53" s="150"/>
      <c r="CL53" s="151"/>
      <c r="CM53" s="152"/>
      <c r="CN53" s="149"/>
      <c r="CO53" s="150"/>
      <c r="CP53" s="10">
        <f>SUM(CJ53*2.5+CN53*2.5)</f>
        <v>0</v>
      </c>
      <c r="CQ53" s="16">
        <f>SUM(BU53,BX53,CA53,CE53,CI53,CP53)</f>
        <v>0</v>
      </c>
      <c r="CR53" s="129">
        <f>SUM(CQ53,CQ54)</f>
        <v>0</v>
      </c>
      <c r="CS53" s="109">
        <f>SUM(BP53,CR53)</f>
        <v>3</v>
      </c>
      <c r="CT53" s="111" t="str">
        <f ca="1">IF(CELL("contenuto",$A53)="","",CELL("contenuto",$A53))</f>
        <v>CASTELFRANCO A.S.D.</v>
      </c>
      <c r="CU53" s="17" t="s">
        <v>61</v>
      </c>
      <c r="CV53" s="21"/>
      <c r="CW53" s="12">
        <f>SUM(CV53*25)</f>
        <v>0</v>
      </c>
      <c r="CX53" s="12"/>
      <c r="CY53" s="22">
        <f>SUM(CX53*6)</f>
        <v>0</v>
      </c>
      <c r="CZ53" s="21"/>
      <c r="DA53" s="12"/>
      <c r="DB53" s="12"/>
      <c r="DC53" s="12"/>
      <c r="DD53" s="12"/>
      <c r="DE53" s="12"/>
      <c r="DF53" s="12">
        <f>SUM(CZ53*3+DA53*6+DB53*10+DC53*15+DD53*20+DE53*25)</f>
        <v>0</v>
      </c>
      <c r="DG53" s="12"/>
      <c r="DH53" s="12"/>
      <c r="DI53" s="12"/>
      <c r="DJ53" s="12"/>
      <c r="DK53" s="12"/>
      <c r="DL53" s="12"/>
      <c r="DM53" s="12">
        <f>SUM(DG53*3+DH53*6+DI53*10+DJ53*15+DK53*20+DL53*25)</f>
        <v>0</v>
      </c>
      <c r="DN53" s="12"/>
      <c r="DO53" s="12"/>
      <c r="DP53" s="12"/>
      <c r="DQ53" s="12"/>
      <c r="DR53" s="12"/>
      <c r="DS53" s="12"/>
      <c r="DT53" s="22">
        <f>SUM(DN53*5+DO53*9+DP53*13+DQ53*20+DR53*20+DS53*25)</f>
        <v>0</v>
      </c>
      <c r="DU53" s="18"/>
      <c r="DV53" s="8"/>
      <c r="DW53" s="8"/>
      <c r="DX53" s="8"/>
      <c r="DY53" s="8"/>
      <c r="DZ53" s="8"/>
      <c r="EA53" s="8"/>
      <c r="EB53" s="9"/>
      <c r="EC53" s="18">
        <f t="shared" si="0"/>
        <v>0</v>
      </c>
      <c r="ED53" s="129">
        <f>SUM(EC53,EC54)</f>
        <v>0</v>
      </c>
      <c r="EE53" s="109">
        <f>SUM(ED53)</f>
        <v>0</v>
      </c>
      <c r="EF53" s="111" t="str">
        <f ca="1">IF(CELL("contenuto",$A53)="","",CELL("contenuto",$A53))</f>
        <v>CASTELFRANCO A.S.D.</v>
      </c>
      <c r="EG53" s="359">
        <f>SUM(CS53,EE53)</f>
        <v>3</v>
      </c>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row>
    <row r="54" spans="1:176" ht="27.75" customHeight="1">
      <c r="A54" s="162"/>
      <c r="B54" s="7" t="s">
        <v>62</v>
      </c>
      <c r="C54" s="23"/>
      <c r="D54" s="8"/>
      <c r="E54" s="8"/>
      <c r="F54" s="8"/>
      <c r="G54" s="8"/>
      <c r="H54" s="12">
        <f>IF(C54=0,0,IF(C54&gt;5,1,12-C54*2))+IF(D54=0,0,IF(D54&gt;5,1,12-D54*2))+IF(E54=0,0,IF(E54&gt;5,1,12-E54*2))+IF(F54=0,0,IF(F54&gt;5,1,12-F54*2))+IF(G54=0,0,IF(G54&gt;5,1,12-G54*2))</f>
        <v>0</v>
      </c>
      <c r="I54" s="8"/>
      <c r="J54" s="8"/>
      <c r="K54" s="22">
        <f>IF(I54=0,0,IF(I54&gt;10,1,11-I54*1))+IF(J54=0,0,IF(J54&gt;10,1,11-J54*1))</f>
        <v>0</v>
      </c>
      <c r="L54" s="18">
        <v>22</v>
      </c>
      <c r="M54" s="8"/>
      <c r="N54" s="8"/>
      <c r="O54" s="8"/>
      <c r="P54" s="8"/>
      <c r="Q54" s="12">
        <f>IF(L54=0,0,IF(L54&gt;5,1,12-L54*2))+IF(M54=0,0,IF(M54&gt;5,1,12-M54*2))+IF(N54=0,0,IF(N54&gt;5,1,12-N54*2))+IF(O54=0,0,IF(O54&gt;5,1,12-O54*2))+IF(P54=0,0,IF(P54&gt;5,1,12-P54*2))</f>
        <v>1</v>
      </c>
      <c r="R54" s="8"/>
      <c r="S54" s="8"/>
      <c r="T54" s="22">
        <f>IF(R54=0,0,IF(R54&gt;10,1,11-R54*1))+IF(S54=0,0,IF(S54&gt;10,1,11-S54*1))</f>
        <v>0</v>
      </c>
      <c r="U54" s="18"/>
      <c r="V54" s="8"/>
      <c r="W54" s="8"/>
      <c r="X54" s="12">
        <f>IF(U54=0,0,IF(U54&gt;5,1,6-U54*1))+IF(V54=0,0,IF(V54&gt;5,1,6-V54*1))+IF(W54=0,0,IF(W54&gt;5,1,6-W54*1))</f>
        <v>0</v>
      </c>
      <c r="Y54" s="8"/>
      <c r="Z54" s="8"/>
      <c r="AA54" s="8"/>
      <c r="AB54" s="12">
        <f>IF(Y54=0,0,IF(Y54&gt;5,1,6-Y54*1))+IF(Z54=0,0,IF(Z54&gt;5,1,6-Z54*1))+IF(AA54=0,0,IF(AA54&gt;5,1,6-AA54*1))</f>
        <v>0</v>
      </c>
      <c r="AC54" s="8"/>
      <c r="AD54" s="8"/>
      <c r="AE54" s="25">
        <f>IF(AC54=0,0,IF(AC54&gt;10,1,22-AC54*2))+IF(AD54=0,0,IF(AD54&gt;10,1,22-AD54*2))</f>
        <v>0</v>
      </c>
      <c r="AF54" s="18"/>
      <c r="AG54" s="8"/>
      <c r="AH54" s="8"/>
      <c r="AI54" s="12">
        <f>IF(AF54=0,0,IF(AF54&gt;5,1,12-AF54*2))+IF(AG54=0,0,IF(AG54&gt;5,1,12-AG54*2))+IF(AH54=0,0,IF(AH54&gt;5,1,12-AH54*2))</f>
        <v>0</v>
      </c>
      <c r="AJ54" s="8"/>
      <c r="AK54" s="8"/>
      <c r="AL54" s="8"/>
      <c r="AM54" s="12">
        <f>IF(AJ54=0,0,IF(AJ54&gt;5,1,12-AJ54*2))+IF(AK54=0,0,IF(AK54&gt;5,1,12-AK54*2))+IF(AL54=0,0,IF(AL54&gt;5,1,12-AL54*2))</f>
        <v>0</v>
      </c>
      <c r="AN54" s="8"/>
      <c r="AO54" s="8"/>
      <c r="AP54" s="22">
        <f>IF(AN54=0,0,IF(AN54&gt;10,1,22-AN54*2))+IF(AO54=0,0,IF(AO54&gt;10,1,22-AO54*2))</f>
        <v>0</v>
      </c>
      <c r="AQ54" s="18"/>
      <c r="AR54" s="8"/>
      <c r="AS54" s="12">
        <f>IF(AQ54=0,0,IF(AQ54&gt;5,1,6-AQ54*1))+IF(AR54=0,0,IF(AR54&gt;5,1,6-AR54*1))</f>
        <v>0</v>
      </c>
      <c r="AT54" s="8"/>
      <c r="AU54" s="8"/>
      <c r="AV54" s="12">
        <f>IF(AT54=0,0,IF(AT54&gt;5,1,6-AT54*1))+IF(AU54=0,0,IF(AU54&gt;5,1,6-AU54*1))</f>
        <v>0</v>
      </c>
      <c r="AW54" s="8"/>
      <c r="AX54" s="22">
        <f>IF(AW54=0,0,IF(AW54&gt;10,1,22-AW54*2))</f>
        <v>0</v>
      </c>
      <c r="AY54" s="18"/>
      <c r="AZ54" s="8"/>
      <c r="BA54" s="12">
        <f>IF(AY54=0,0,IF(AY54&gt;5,1,12-AY54*2))+IF(AZ54=0,0,IF(AZ54&gt;5,1,12-AZ54*2))</f>
        <v>0</v>
      </c>
      <c r="BB54" s="8"/>
      <c r="BC54" s="8"/>
      <c r="BD54" s="12">
        <f>IF(BB54=0,0,IF(BB54&gt;5,1,12-BB54*2))+IF(BC54=0,0,IF(BC54&gt;5,1,12-BC54*2))</f>
        <v>0</v>
      </c>
      <c r="BE54" s="8"/>
      <c r="BF54" s="22">
        <f>IF(BE54=0,0,IF(BE54&gt;10,1,22-BE54*2))</f>
        <v>0</v>
      </c>
      <c r="BG54" s="18"/>
      <c r="BH54" s="12">
        <f>IF(BG54=0,0,IF(BG54&gt;10,1,IF(BG53="A1",33-BG54*3,22-BG54*2)))</f>
        <v>0</v>
      </c>
      <c r="BI54" s="8"/>
      <c r="BJ54" s="12">
        <f>IF(BI54=0,0,IF(BI54&gt;10,1,IF(BI53="A1",33-BI54*3,22-BI54*2)))</f>
        <v>0</v>
      </c>
      <c r="BK54" s="8"/>
      <c r="BL54" s="12">
        <f>IF(BK54=0,0,IF(BK54&gt;10,1,IF(BK53="A1",33-BK54*3,22-BK54*2)))</f>
        <v>0</v>
      </c>
      <c r="BM54" s="8"/>
      <c r="BN54" s="22">
        <f>IF(BM54=0,0,IF(BM54&gt;10,1,IF(BM53="A1",33-BM54*3,22-BM54*2)))</f>
        <v>0</v>
      </c>
      <c r="BO54" s="16">
        <f>SUM(H54,K54,Q54,T54,X54,AB54,AE54,AI54,AM54,AP54,AS54,AV54,AX54,BA54,BD54,BF54,BH54,BJ54,BL54,BN54)</f>
        <v>1</v>
      </c>
      <c r="BP54" s="155"/>
      <c r="BQ54" s="157"/>
      <c r="BR54" s="17" t="s">
        <v>62</v>
      </c>
      <c r="BS54" s="18"/>
      <c r="BT54" s="8"/>
      <c r="BU54" s="12">
        <f>IF(BS54=0,0,IF(BS54&gt;5,BS54,6-BS54*1))+IF(BT54=0,0,IF(BT54&gt;5,BT54,6-BT54*1))</f>
        <v>0</v>
      </c>
      <c r="BV54" s="12"/>
      <c r="BW54" s="12"/>
      <c r="BX54" s="12">
        <f>IF(BV54=0,0,IF(BV54&gt;5,BV54,6-BV54*1))+IF(BW54=0,0,IF(BW54&gt;5,BW54,6-BW54*1))</f>
        <v>0</v>
      </c>
      <c r="BY54" s="8"/>
      <c r="BZ54" s="8"/>
      <c r="CA54" s="22">
        <f>IF(BY54=0,0,IF(BY54&gt;10,BY54,11-BY54*1))+IF(BZ54=0,0,IF(BZ54&gt;10,BZ54,11-BZ54*1))</f>
        <v>0</v>
      </c>
      <c r="CB54" s="27"/>
      <c r="CC54" s="28"/>
      <c r="CD54" s="28"/>
      <c r="CE54" s="8">
        <f>SUM(CB54*5+CC54*3+CD54*1)</f>
        <v>0</v>
      </c>
      <c r="CF54" s="8"/>
      <c r="CG54" s="28"/>
      <c r="CH54" s="8"/>
      <c r="CI54" s="8">
        <f>SUM(CF54*5+CG54*3+CH54*1)</f>
        <v>0</v>
      </c>
      <c r="CJ54" s="8"/>
      <c r="CK54" s="8"/>
      <c r="CL54" s="28"/>
      <c r="CM54" s="28"/>
      <c r="CN54" s="8"/>
      <c r="CO54" s="9"/>
      <c r="CP54" s="10">
        <f>SUM(CJ54*15+CK54*13+CL54*11+CM54*9+CN54*7+CO54*5)</f>
        <v>0</v>
      </c>
      <c r="CQ54" s="16">
        <f>SUM(BU54,BX54,CA54+CE54,CI54,CP54)</f>
        <v>0</v>
      </c>
      <c r="CR54" s="129"/>
      <c r="CS54" s="109"/>
      <c r="CT54" s="157"/>
      <c r="CU54" s="17" t="s">
        <v>62</v>
      </c>
      <c r="CV54" s="21"/>
      <c r="CW54" s="12">
        <f>IF(CV54=0,0,IF(CV54&gt;10,1,44-CV54*4))</f>
        <v>0</v>
      </c>
      <c r="CX54" s="12"/>
      <c r="CY54" s="22">
        <f>IF(CX54=0,0,IF(CX54=6,1,IF(CX54&gt;6,CX54,12-CX54*2)))</f>
        <v>0</v>
      </c>
      <c r="CZ54" s="21"/>
      <c r="DA54" s="12"/>
      <c r="DB54" s="12"/>
      <c r="DC54" s="12"/>
      <c r="DD54" s="12"/>
      <c r="DE54" s="12"/>
      <c r="DF54" s="12">
        <f>IF(CZ54=0,0,IF(CZ54&gt;5,CZ54,6-CZ54*1))+IF(DA54=0,0,IF(DA54&gt;5,DA54,12-DA54*2))+IF(DB54=0,0,IF(DB54&gt;5,DB54,18-DB54*3))+IF(DC54=0,0,IF(DC54&gt;5,DC54,18-DC54*3))+IF(DD54=0,0,IF(DD54&gt;5,DD54,24-DD54*4))+IF(DE54=0,0,IF(DE54&gt;5,DE54,30-DE54*5))</f>
        <v>0</v>
      </c>
      <c r="DG54" s="20"/>
      <c r="DH54" s="12"/>
      <c r="DI54" s="12"/>
      <c r="DJ54" s="12"/>
      <c r="DK54" s="12"/>
      <c r="DL54" s="12"/>
      <c r="DM54" s="12">
        <f>IF(DG54=0,0,IF(DG54&gt;5,DG54,6-DG54*1))+IF(DH54=0,0,IF(DH54&gt;5,DH54,12-DH54*2))+IF(DI54=0,0,IF(DI54&gt;5,DI54,18-DI54*3))+IF(DJ54=0,0,IF(DJ54&gt;5,DJ54,18-DJ54*3))+IF(DK54=0,0,IF(DK54&gt;5,DK54,24-DK54*4))+IF(DL54=0,0,IF(DL54&gt;5,DL54,30-DL54*5))</f>
        <v>0</v>
      </c>
      <c r="DN54" s="12"/>
      <c r="DO54" s="12"/>
      <c r="DP54" s="12"/>
      <c r="DQ54" s="12"/>
      <c r="DR54" s="12"/>
      <c r="DS54" s="12"/>
      <c r="DT54" s="22">
        <f>IF(DN54=0,0,IF(DN54&gt;10,DN54,11-DN54*1))+IF(DO54=0,0,IF(DO54&gt;10,DO54,22-DO54*2))+IF(DP54=0,0,IF(DP54&gt;10,DP54,33-DP54*3))+IF(DQ54=0,0,IF(DQ54&gt;8,DQ54,28-DQ54*3))+IF(DR54=0,0,IF(DR54&gt;8,DR54,28-DR54*3))+IF(DS54=0,0,IF(DS54&gt;6,DS54,35-DS54*5))</f>
        <v>0</v>
      </c>
      <c r="DU54" s="18"/>
      <c r="DV54" s="8"/>
      <c r="DW54" s="8"/>
      <c r="DX54" s="8"/>
      <c r="DY54" s="8"/>
      <c r="DZ54" s="8"/>
      <c r="EA54" s="8"/>
      <c r="EB54" s="9"/>
      <c r="EC54" s="18">
        <f t="shared" si="0"/>
        <v>0</v>
      </c>
      <c r="ED54" s="129"/>
      <c r="EE54" s="109"/>
      <c r="EF54" s="157"/>
      <c r="EG54" s="359"/>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row>
    <row r="55" spans="1:176" ht="27.75" customHeight="1">
      <c r="A55" s="160" t="s">
        <v>175</v>
      </c>
      <c r="B55" s="7" t="s">
        <v>60</v>
      </c>
      <c r="C55" s="150">
        <v>1</v>
      </c>
      <c r="D55" s="154"/>
      <c r="E55" s="154"/>
      <c r="F55" s="154"/>
      <c r="G55" s="154"/>
      <c r="H55" s="8">
        <f>SUM(C55*2)</f>
        <v>2</v>
      </c>
      <c r="I55" s="154"/>
      <c r="J55" s="154"/>
      <c r="K55" s="9">
        <f>SUM(I55*2)</f>
        <v>0</v>
      </c>
      <c r="L55" s="153"/>
      <c r="M55" s="154"/>
      <c r="N55" s="154"/>
      <c r="O55" s="154"/>
      <c r="P55" s="154"/>
      <c r="Q55" s="8">
        <f>SUM(L55*2)</f>
        <v>0</v>
      </c>
      <c r="R55" s="154"/>
      <c r="S55" s="154"/>
      <c r="T55" s="9">
        <f>SUM(R55*2)</f>
        <v>0</v>
      </c>
      <c r="U55" s="153"/>
      <c r="V55" s="154"/>
      <c r="W55" s="154"/>
      <c r="X55" s="8">
        <f>SUM(U55*5)</f>
        <v>0</v>
      </c>
      <c r="Y55" s="154"/>
      <c r="Z55" s="154"/>
      <c r="AA55" s="154"/>
      <c r="AB55" s="8">
        <f>SUM(Y55*5)</f>
        <v>0</v>
      </c>
      <c r="AC55" s="154"/>
      <c r="AD55" s="154"/>
      <c r="AE55" s="10">
        <f>SUM(AC55*5)</f>
        <v>0</v>
      </c>
      <c r="AF55" s="153"/>
      <c r="AG55" s="154"/>
      <c r="AH55" s="154"/>
      <c r="AI55" s="8">
        <f>SUM(AF55*7)</f>
        <v>0</v>
      </c>
      <c r="AJ55" s="154"/>
      <c r="AK55" s="154"/>
      <c r="AL55" s="154"/>
      <c r="AM55" s="8">
        <f>SUM(AJ55*7)</f>
        <v>0</v>
      </c>
      <c r="AN55" s="154"/>
      <c r="AO55" s="154"/>
      <c r="AP55" s="9">
        <f>SUM(AN55*7)</f>
        <v>0</v>
      </c>
      <c r="AQ55" s="153"/>
      <c r="AR55" s="154"/>
      <c r="AS55" s="8">
        <f>SUM(AQ55*10)</f>
        <v>0</v>
      </c>
      <c r="AT55" s="154"/>
      <c r="AU55" s="154"/>
      <c r="AV55" s="8">
        <f>SUM(AT55*10)</f>
        <v>0</v>
      </c>
      <c r="AW55" s="8"/>
      <c r="AX55" s="9">
        <f>SUM(AW55*10)</f>
        <v>0</v>
      </c>
      <c r="AY55" s="153"/>
      <c r="AZ55" s="154"/>
      <c r="BA55" s="8">
        <f>SUM(AY55*10)</f>
        <v>0</v>
      </c>
      <c r="BB55" s="154"/>
      <c r="BC55" s="154"/>
      <c r="BD55" s="8">
        <f>SUM(BB55*10)</f>
        <v>0</v>
      </c>
      <c r="BE55" s="8"/>
      <c r="BF55" s="9">
        <f>SUM(BE55*10)</f>
        <v>0</v>
      </c>
      <c r="BG55" s="11"/>
      <c r="BH55" s="12">
        <f>IF(BG55="A1",30,IF(BG55="A2",25,""))</f>
      </c>
      <c r="BI55" s="13">
        <f>IF(BG55="","",BG55)</f>
      </c>
      <c r="BJ55" s="14"/>
      <c r="BK55" s="13">
        <f>IF(BI55="","",BI55)</f>
      </c>
      <c r="BL55" s="14"/>
      <c r="BM55" s="13">
        <f>IF(BK55="","",BK55)</f>
      </c>
      <c r="BN55" s="15"/>
      <c r="BO55" s="16">
        <f>SUM(H55,K55,Q55,T55,X55,AB55,AE55,AI55,AM55,AP55,AS55,AV55,AX55,BA55,BD55,BF55,BH55)</f>
        <v>2</v>
      </c>
      <c r="BP55" s="155">
        <f>SUM(BO55,BO56)</f>
        <v>3</v>
      </c>
      <c r="BQ55" s="111" t="str">
        <f ca="1">IF(CELL("contenuto",$A55)="","",CELL("contenuto",$A55))</f>
        <v>5 CERCHI A.S.D.</v>
      </c>
      <c r="BR55" s="17" t="s">
        <v>61</v>
      </c>
      <c r="BS55" s="18"/>
      <c r="BT55" s="8"/>
      <c r="BU55" s="8">
        <f>SUM(BS55:BT55)</f>
        <v>0</v>
      </c>
      <c r="BV55" s="8"/>
      <c r="BW55" s="8"/>
      <c r="BX55" s="8">
        <f>SUM(BV55:BW55)</f>
        <v>0</v>
      </c>
      <c r="BY55" s="8"/>
      <c r="BZ55" s="8"/>
      <c r="CA55" s="9">
        <f>SUM(BY55*3)+(BZ55*3)</f>
        <v>0</v>
      </c>
      <c r="CB55" s="27">
        <v>2</v>
      </c>
      <c r="CC55" s="14"/>
      <c r="CD55" s="28">
        <v>4</v>
      </c>
      <c r="CE55" s="8">
        <f>SUM(CB55*2+CD55*2)</f>
        <v>12</v>
      </c>
      <c r="CF55" s="8">
        <v>2</v>
      </c>
      <c r="CG55" s="14"/>
      <c r="CH55" s="8">
        <v>4</v>
      </c>
      <c r="CI55" s="8">
        <f>SUM(CF55*2+CH55*2)</f>
        <v>12</v>
      </c>
      <c r="CJ55" s="149">
        <v>1</v>
      </c>
      <c r="CK55" s="150"/>
      <c r="CL55" s="151"/>
      <c r="CM55" s="152"/>
      <c r="CN55" s="149">
        <v>1</v>
      </c>
      <c r="CO55" s="150"/>
      <c r="CP55" s="10">
        <f>SUM(CJ55*2.5+CN55*2.5)</f>
        <v>5</v>
      </c>
      <c r="CQ55" s="16">
        <f>SUM(BU55,BX55,CA55,CE55,CI55,CP55)</f>
        <v>29</v>
      </c>
      <c r="CR55" s="129">
        <f>SUM(CQ55,CQ56)</f>
        <v>29</v>
      </c>
      <c r="CS55" s="109">
        <f>SUM(BP55,CR55)</f>
        <v>32</v>
      </c>
      <c r="CT55" s="111" t="str">
        <f ca="1">IF(CELL("contenuto",$A55)="","",CELL("contenuto",$A55))</f>
        <v>5 CERCHI A.S.D.</v>
      </c>
      <c r="CU55" s="17" t="s">
        <v>61</v>
      </c>
      <c r="CV55" s="21"/>
      <c r="CW55" s="12">
        <f>SUM(CV55*25)</f>
        <v>0</v>
      </c>
      <c r="CX55" s="12"/>
      <c r="CY55" s="22">
        <f>SUM(CX55*6)</f>
        <v>0</v>
      </c>
      <c r="CZ55" s="21"/>
      <c r="DA55" s="12"/>
      <c r="DB55" s="12"/>
      <c r="DC55" s="12"/>
      <c r="DD55" s="12"/>
      <c r="DE55" s="12"/>
      <c r="DF55" s="12">
        <f>SUM(CZ55*3+DA55*6+DB55*10+DC55*15+DD55*20+DE55*25)</f>
        <v>0</v>
      </c>
      <c r="DG55" s="12"/>
      <c r="DH55" s="12"/>
      <c r="DI55" s="12"/>
      <c r="DJ55" s="12"/>
      <c r="DK55" s="12"/>
      <c r="DL55" s="12"/>
      <c r="DM55" s="12">
        <f>SUM(DG55*3+DH55*6+DI55*10+DJ55*15+DK55*20+DL55*25)</f>
        <v>0</v>
      </c>
      <c r="DN55" s="12"/>
      <c r="DO55" s="12"/>
      <c r="DP55" s="12"/>
      <c r="DQ55" s="12"/>
      <c r="DR55" s="12"/>
      <c r="DS55" s="12"/>
      <c r="DT55" s="22">
        <f>SUM(DN55*5+DO55*9+DP55*13+DQ55*20+DR55*20+DS55*25)</f>
        <v>0</v>
      </c>
      <c r="DU55" s="18"/>
      <c r="DV55" s="8"/>
      <c r="DW55" s="8"/>
      <c r="DX55" s="8"/>
      <c r="DY55" s="8"/>
      <c r="DZ55" s="8"/>
      <c r="EA55" s="8"/>
      <c r="EB55" s="9"/>
      <c r="EC55" s="18">
        <f t="shared" si="0"/>
        <v>0</v>
      </c>
      <c r="ED55" s="129">
        <f>SUM(EC55,EC56)</f>
        <v>0</v>
      </c>
      <c r="EE55" s="109">
        <f>SUM(ED55)</f>
        <v>0</v>
      </c>
      <c r="EF55" s="111" t="str">
        <f ca="1">IF(CELL("contenuto",$A55)="","",CELL("contenuto",$A55))</f>
        <v>5 CERCHI A.S.D.</v>
      </c>
      <c r="EG55" s="359">
        <f>SUM(CS55,EE55)</f>
        <v>32</v>
      </c>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row>
    <row r="56" spans="1:176" ht="27.75" customHeight="1">
      <c r="A56" s="161"/>
      <c r="B56" s="7" t="s">
        <v>62</v>
      </c>
      <c r="C56" s="23">
        <v>11</v>
      </c>
      <c r="D56" s="8"/>
      <c r="E56" s="8"/>
      <c r="F56" s="8"/>
      <c r="G56" s="8"/>
      <c r="H56" s="12">
        <f>IF(C56=0,0,IF(C56&gt;5,1,12-C56*2))+IF(D56=0,0,IF(D56&gt;5,1,12-D56*2))+IF(E56=0,0,IF(E56&gt;5,1,12-E56*2))+IF(F56=0,0,IF(F56&gt;5,1,12-F56*2))+IF(G56=0,0,IF(G56&gt;5,1,12-G56*2))</f>
        <v>1</v>
      </c>
      <c r="I56" s="8"/>
      <c r="J56" s="8"/>
      <c r="K56" s="22">
        <f>IF(I56=0,0,IF(I56&gt;10,1,11-I56*1))+IF(J56=0,0,IF(J56&gt;10,1,11-J56*1))</f>
        <v>0</v>
      </c>
      <c r="L56" s="18"/>
      <c r="M56" s="8"/>
      <c r="N56" s="8"/>
      <c r="O56" s="8"/>
      <c r="P56" s="8"/>
      <c r="Q56" s="12">
        <f>IF(L56=0,0,IF(L56&gt;5,1,12-L56*2))+IF(M56=0,0,IF(M56&gt;5,1,12-M56*2))+IF(N56=0,0,IF(N56&gt;5,1,12-N56*2))+IF(O56=0,0,IF(O56&gt;5,1,12-O56*2))+IF(P56=0,0,IF(P56&gt;5,1,12-P56*2))</f>
        <v>0</v>
      </c>
      <c r="R56" s="8"/>
      <c r="S56" s="8"/>
      <c r="T56" s="22">
        <f>IF(R56=0,0,IF(R56&gt;10,1,11-R56*1))+IF(S56=0,0,IF(S56&gt;10,1,11-S56*1))</f>
        <v>0</v>
      </c>
      <c r="U56" s="18"/>
      <c r="V56" s="8"/>
      <c r="W56" s="8"/>
      <c r="X56" s="12">
        <f>IF(U56=0,0,IF(U56&gt;5,1,6-U56*1))+IF(V56=0,0,IF(V56&gt;5,1,6-V56*1))+IF(W56=0,0,IF(W56&gt;5,1,6-W56*1))</f>
        <v>0</v>
      </c>
      <c r="Y56" s="8"/>
      <c r="Z56" s="8"/>
      <c r="AA56" s="8"/>
      <c r="AB56" s="12">
        <f>IF(Y56=0,0,IF(Y56&gt;5,1,6-Y56*1))+IF(Z56=0,0,IF(Z56&gt;5,1,6-Z56*1))+IF(AA56=0,0,IF(AA56&gt;5,1,6-AA56*1))</f>
        <v>0</v>
      </c>
      <c r="AC56" s="8"/>
      <c r="AD56" s="8"/>
      <c r="AE56" s="25">
        <f>IF(AC56=0,0,IF(AC56&gt;10,1,22-AC56*2))+IF(AD56=0,0,IF(AD56&gt;10,1,22-AD56*2))</f>
        <v>0</v>
      </c>
      <c r="AF56" s="18"/>
      <c r="AG56" s="8"/>
      <c r="AH56" s="8"/>
      <c r="AI56" s="12">
        <f>IF(AF56=0,0,IF(AF56&gt;5,1,12-AF56*2))+IF(AG56=0,0,IF(AG56&gt;5,1,12-AG56*2))+IF(AH56=0,0,IF(AH56&gt;5,1,12-AH56*2))</f>
        <v>0</v>
      </c>
      <c r="AJ56" s="8"/>
      <c r="AK56" s="8"/>
      <c r="AL56" s="8"/>
      <c r="AM56" s="12">
        <f>IF(AJ56=0,0,IF(AJ56&gt;5,1,12-AJ56*2))+IF(AK56=0,0,IF(AK56&gt;5,1,12-AK56*2))+IF(AL56=0,0,IF(AL56&gt;5,1,12-AL56*2))</f>
        <v>0</v>
      </c>
      <c r="AN56" s="8"/>
      <c r="AO56" s="8"/>
      <c r="AP56" s="22">
        <f>IF(AN56=0,0,IF(AN56&gt;10,1,22-AN56*2))+IF(AO56=0,0,IF(AO56&gt;10,1,22-AO56*2))</f>
        <v>0</v>
      </c>
      <c r="AQ56" s="18"/>
      <c r="AR56" s="8"/>
      <c r="AS56" s="12">
        <f>IF(AQ56=0,0,IF(AQ56&gt;5,1,6-AQ56*1))+IF(AR56=0,0,IF(AR56&gt;5,1,6-AR56*1))</f>
        <v>0</v>
      </c>
      <c r="AT56" s="8"/>
      <c r="AU56" s="8"/>
      <c r="AV56" s="12">
        <f>IF(AT56=0,0,IF(AT56&gt;5,1,6-AT56*1))+IF(AU56=0,0,IF(AU56&gt;5,1,6-AU56*1))</f>
        <v>0</v>
      </c>
      <c r="AW56" s="8"/>
      <c r="AX56" s="22">
        <f>IF(AW56=0,0,IF(AW56&gt;10,1,22-AW56*2))</f>
        <v>0</v>
      </c>
      <c r="AY56" s="18"/>
      <c r="AZ56" s="8"/>
      <c r="BA56" s="12">
        <f>IF(AY56=0,0,IF(AY56&gt;5,1,12-AY56*2))+IF(AZ56=0,0,IF(AZ56&gt;5,1,12-AZ56*2))</f>
        <v>0</v>
      </c>
      <c r="BB56" s="8"/>
      <c r="BC56" s="8"/>
      <c r="BD56" s="12">
        <f>IF(BB56=0,0,IF(BB56&gt;5,1,12-BB56*2))+IF(BC56=0,0,IF(BC56&gt;5,1,12-BC56*2))</f>
        <v>0</v>
      </c>
      <c r="BE56" s="8"/>
      <c r="BF56" s="22">
        <f>IF(BE56=0,0,IF(BE56&gt;10,1,22-BE56*2))</f>
        <v>0</v>
      </c>
      <c r="BG56" s="18"/>
      <c r="BH56" s="12">
        <f>IF(BG56=0,0,IF(BG56&gt;10,1,IF(BG55="A1",33-BG56*3,22-BG56*2)))</f>
        <v>0</v>
      </c>
      <c r="BI56" s="8"/>
      <c r="BJ56" s="12">
        <f>IF(BI56=0,0,IF(BI56&gt;10,1,IF(BI55="A1",33-BI56*3,22-BI56*2)))</f>
        <v>0</v>
      </c>
      <c r="BK56" s="8"/>
      <c r="BL56" s="12">
        <f>IF(BK56=0,0,IF(BK56&gt;10,1,IF(BK55="A1",33-BK56*3,22-BK56*2)))</f>
        <v>0</v>
      </c>
      <c r="BM56" s="8"/>
      <c r="BN56" s="22">
        <f>IF(BM56=0,0,IF(BM56&gt;10,1,IF(BM55="A1",33-BM56*3,22-BM56*2)))</f>
        <v>0</v>
      </c>
      <c r="BO56" s="16">
        <f>SUM(H56,K56,Q56,T56,X56,AB56,AE56,AI56,AM56,AP56,AS56,AV56,AX56,BA56,BD56,BF56,BH56,BJ56,BL56,BN56)</f>
        <v>1</v>
      </c>
      <c r="BP56" s="155"/>
      <c r="BQ56" s="157"/>
      <c r="BR56" s="17" t="s">
        <v>62</v>
      </c>
      <c r="BS56" s="18"/>
      <c r="BT56" s="8"/>
      <c r="BU56" s="12">
        <f>IF(BS56=0,0,IF(BS56&gt;5,BS56,6-BS56*1))+IF(BT56=0,0,IF(BT56&gt;5,BT56,6-BT56*1))</f>
        <v>0</v>
      </c>
      <c r="BV56" s="12"/>
      <c r="BW56" s="12"/>
      <c r="BX56" s="12">
        <f>IF(BV56=0,0,IF(BV56&gt;5,BV56,6-BV56*1))+IF(BW56=0,0,IF(BW56&gt;5,BW56,6-BW56*1))</f>
        <v>0</v>
      </c>
      <c r="BY56" s="8"/>
      <c r="BZ56" s="8"/>
      <c r="CA56" s="22">
        <f>IF(BY56=0,0,IF(BY56&gt;10,BY56,11-BY56*1))+IF(BZ56=0,0,IF(BZ56&gt;10,BZ56,11-BZ56*1))</f>
        <v>0</v>
      </c>
      <c r="CB56" s="27"/>
      <c r="CC56" s="28"/>
      <c r="CD56" s="28"/>
      <c r="CE56" s="8">
        <f>SUM(CB56*5+CC56*3+CD56*1)</f>
        <v>0</v>
      </c>
      <c r="CF56" s="8"/>
      <c r="CG56" s="28"/>
      <c r="CH56" s="8"/>
      <c r="CI56" s="8">
        <f>SUM(CF56*5+CG56*3+CH56*1)</f>
        <v>0</v>
      </c>
      <c r="CJ56" s="8"/>
      <c r="CK56" s="8"/>
      <c r="CL56" s="28"/>
      <c r="CM56" s="28"/>
      <c r="CN56" s="8"/>
      <c r="CO56" s="9"/>
      <c r="CP56" s="10">
        <f>SUM(CJ56*15+CK56*13+CL56*11+CM56*9+CN56*7+CO56*5)</f>
        <v>0</v>
      </c>
      <c r="CQ56" s="16">
        <f>SUM(BU56,BX56,CA56+CE56,CI56,CP56)</f>
        <v>0</v>
      </c>
      <c r="CR56" s="129"/>
      <c r="CS56" s="109"/>
      <c r="CT56" s="157"/>
      <c r="CU56" s="17" t="s">
        <v>62</v>
      </c>
      <c r="CV56" s="21"/>
      <c r="CW56" s="12">
        <f>IF(CV56=0,0,IF(CV56&gt;10,1,44-CV56*4))</f>
        <v>0</v>
      </c>
      <c r="CX56" s="12"/>
      <c r="CY56" s="22">
        <f>IF(CX56=0,0,IF(CX56=6,1,IF(CX56&gt;6,CX56,12-CX56*2)))</f>
        <v>0</v>
      </c>
      <c r="CZ56" s="21"/>
      <c r="DA56" s="12"/>
      <c r="DB56" s="12"/>
      <c r="DC56" s="12"/>
      <c r="DD56" s="12"/>
      <c r="DE56" s="12"/>
      <c r="DF56" s="12">
        <f>IF(CZ56=0,0,IF(CZ56&gt;5,CZ56,6-CZ56*1))+IF(DA56=0,0,IF(DA56&gt;5,DA56,12-DA56*2))+IF(DB56=0,0,IF(DB56&gt;5,DB56,18-DB56*3))+IF(DC56=0,0,IF(DC56&gt;5,DC56,18-DC56*3))+IF(DD56=0,0,IF(DD56&gt;5,DD56,24-DD56*4))+IF(DE56=0,0,IF(DE56&gt;5,DE56,30-DE56*5))</f>
        <v>0</v>
      </c>
      <c r="DG56" s="20"/>
      <c r="DH56" s="12"/>
      <c r="DI56" s="12"/>
      <c r="DJ56" s="12"/>
      <c r="DK56" s="12"/>
      <c r="DL56" s="12"/>
      <c r="DM56" s="12">
        <f>IF(DG56=0,0,IF(DG56&gt;5,DG56,6-DG56*1))+IF(DH56=0,0,IF(DH56&gt;5,DH56,12-DH56*2))+IF(DI56=0,0,IF(DI56&gt;5,DI56,18-DI56*3))+IF(DJ56=0,0,IF(DJ56&gt;5,DJ56,18-DJ56*3))+IF(DK56=0,0,IF(DK56&gt;5,DK56,24-DK56*4))+IF(DL56=0,0,IF(DL56&gt;5,DL56,30-DL56*5))</f>
        <v>0</v>
      </c>
      <c r="DN56" s="12"/>
      <c r="DO56" s="12"/>
      <c r="DP56" s="12"/>
      <c r="DQ56" s="12"/>
      <c r="DR56" s="12"/>
      <c r="DS56" s="12"/>
      <c r="DT56" s="22">
        <f>IF(DN56=0,0,IF(DN56&gt;10,DN56,11-DN56*1))+IF(DO56=0,0,IF(DO56&gt;10,DO56,22-DO56*2))+IF(DP56=0,0,IF(DP56&gt;10,DP56,33-DP56*3))+IF(DQ56=0,0,IF(DQ56&gt;8,DQ56,28-DQ56*3))+IF(DR56=0,0,IF(DR56&gt;8,DR56,28-DR56*3))+IF(DS56=0,0,IF(DS56&gt;6,DS56,35-DS56*5))</f>
        <v>0</v>
      </c>
      <c r="DU56" s="18"/>
      <c r="DV56" s="8"/>
      <c r="DW56" s="8"/>
      <c r="DX56" s="8"/>
      <c r="DY56" s="8"/>
      <c r="DZ56" s="8"/>
      <c r="EA56" s="8"/>
      <c r="EB56" s="9"/>
      <c r="EC56" s="18">
        <f t="shared" si="0"/>
        <v>0</v>
      </c>
      <c r="ED56" s="129"/>
      <c r="EE56" s="109"/>
      <c r="EF56" s="157"/>
      <c r="EG56" s="359"/>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row>
    <row r="57" spans="1:176" ht="27.75" customHeight="1">
      <c r="A57" s="158" t="s">
        <v>167</v>
      </c>
      <c r="B57" s="29" t="s">
        <v>60</v>
      </c>
      <c r="C57" s="150">
        <v>1</v>
      </c>
      <c r="D57" s="154"/>
      <c r="E57" s="154"/>
      <c r="F57" s="154"/>
      <c r="G57" s="154"/>
      <c r="H57" s="8">
        <f>SUM(C57*2)</f>
        <v>2</v>
      </c>
      <c r="I57" s="154"/>
      <c r="J57" s="154"/>
      <c r="K57" s="9">
        <f>SUM(I57*2)</f>
        <v>0</v>
      </c>
      <c r="L57" s="153"/>
      <c r="M57" s="154"/>
      <c r="N57" s="154"/>
      <c r="O57" s="154"/>
      <c r="P57" s="154"/>
      <c r="Q57" s="8">
        <f>SUM(L57*2)</f>
        <v>0</v>
      </c>
      <c r="R57" s="154"/>
      <c r="S57" s="154"/>
      <c r="T57" s="9">
        <f>SUM(R57*2)</f>
        <v>0</v>
      </c>
      <c r="U57" s="153"/>
      <c r="V57" s="154"/>
      <c r="W57" s="154"/>
      <c r="X57" s="8">
        <f>SUM(U57*5)</f>
        <v>0</v>
      </c>
      <c r="Y57" s="154"/>
      <c r="Z57" s="154"/>
      <c r="AA57" s="154"/>
      <c r="AB57" s="8">
        <f>SUM(Y57*5)</f>
        <v>0</v>
      </c>
      <c r="AC57" s="154"/>
      <c r="AD57" s="154"/>
      <c r="AE57" s="10">
        <f>SUM(AC57*5)</f>
        <v>0</v>
      </c>
      <c r="AF57" s="153"/>
      <c r="AG57" s="154"/>
      <c r="AH57" s="154"/>
      <c r="AI57" s="8">
        <f>SUM(AF57*7)</f>
        <v>0</v>
      </c>
      <c r="AJ57" s="154"/>
      <c r="AK57" s="154"/>
      <c r="AL57" s="154"/>
      <c r="AM57" s="8">
        <f>SUM(AJ57*7)</f>
        <v>0</v>
      </c>
      <c r="AN57" s="154"/>
      <c r="AO57" s="154"/>
      <c r="AP57" s="9">
        <f>SUM(AN57*7)</f>
        <v>0</v>
      </c>
      <c r="AQ57" s="153"/>
      <c r="AR57" s="154"/>
      <c r="AS57" s="8">
        <f>SUM(AQ57*10)</f>
        <v>0</v>
      </c>
      <c r="AT57" s="154"/>
      <c r="AU57" s="154"/>
      <c r="AV57" s="8">
        <f>SUM(AT57*10)</f>
        <v>0</v>
      </c>
      <c r="AW57" s="8"/>
      <c r="AX57" s="9">
        <f>SUM(AW57*10)</f>
        <v>0</v>
      </c>
      <c r="AY57" s="153"/>
      <c r="AZ57" s="154"/>
      <c r="BA57" s="8">
        <f>SUM(AY57*10)</f>
        <v>0</v>
      </c>
      <c r="BB57" s="154"/>
      <c r="BC57" s="154"/>
      <c r="BD57" s="8">
        <f>SUM(BB57*10)</f>
        <v>0</v>
      </c>
      <c r="BE57" s="8"/>
      <c r="BF57" s="9">
        <f>SUM(BE57*10)</f>
        <v>0</v>
      </c>
      <c r="BG57" s="11"/>
      <c r="BH57" s="12">
        <f>IF(BG57="A1",30,IF(BG57="A2",25,""))</f>
      </c>
      <c r="BI57" s="13">
        <f>IF(BG57="","",BG57)</f>
      </c>
      <c r="BJ57" s="14"/>
      <c r="BK57" s="13">
        <f>IF(BI57="","",BI57)</f>
      </c>
      <c r="BL57" s="14"/>
      <c r="BM57" s="13">
        <f>IF(BK57="","",BK57)</f>
      </c>
      <c r="BN57" s="15"/>
      <c r="BO57" s="16">
        <f>SUM(H57,K57,Q57,T57,X57,AB57,AE57,AI57,AM57,AP57,AS57,AV57,AX57,BA57,BD57,BF57,BH57)</f>
        <v>2</v>
      </c>
      <c r="BP57" s="155">
        <f>SUM(BO57,BO58)</f>
        <v>3</v>
      </c>
      <c r="BQ57" s="111" t="str">
        <f ca="1">IF(CELL("contenuto",$A57)="","",CELL("contenuto",$A57))</f>
        <v>A.S.D. FUNTATHLON</v>
      </c>
      <c r="BR57" s="17" t="s">
        <v>61</v>
      </c>
      <c r="BS57" s="18"/>
      <c r="BT57" s="8"/>
      <c r="BU57" s="8">
        <f>SUM(BS57:BT57)</f>
        <v>0</v>
      </c>
      <c r="BV57" s="8"/>
      <c r="BW57" s="8"/>
      <c r="BX57" s="8">
        <f>SUM(BV57:BW57)</f>
        <v>0</v>
      </c>
      <c r="BY57" s="8"/>
      <c r="BZ57" s="8"/>
      <c r="CA57" s="9">
        <f>SUM(BY57*3)+(BZ57*3)</f>
        <v>0</v>
      </c>
      <c r="CB57" s="27">
        <v>2</v>
      </c>
      <c r="CC57" s="14"/>
      <c r="CD57" s="28">
        <v>4</v>
      </c>
      <c r="CE57" s="8">
        <f>SUM(CB57*2+CD57*2)</f>
        <v>12</v>
      </c>
      <c r="CF57" s="8">
        <v>2</v>
      </c>
      <c r="CG57" s="14"/>
      <c r="CH57" s="8">
        <v>4</v>
      </c>
      <c r="CI57" s="8">
        <f>SUM(CF57*2+CH57*2)</f>
        <v>12</v>
      </c>
      <c r="CJ57" s="149"/>
      <c r="CK57" s="150"/>
      <c r="CL57" s="151"/>
      <c r="CM57" s="152"/>
      <c r="CN57" s="149"/>
      <c r="CO57" s="150"/>
      <c r="CP57" s="10">
        <f>SUM(CJ57*2.5+CN57*2.5)</f>
        <v>0</v>
      </c>
      <c r="CQ57" s="16">
        <f>SUM(BU57,BX57,CA57,CE57,CI57,CP57)</f>
        <v>24</v>
      </c>
      <c r="CR57" s="129">
        <f>SUM(CQ57,CQ58)</f>
        <v>24</v>
      </c>
      <c r="CS57" s="109">
        <f>SUM(BP57,CR57)</f>
        <v>27</v>
      </c>
      <c r="CT57" s="111" t="str">
        <f ca="1">IF(CELL("contenuto",$A57)="","",CELL("contenuto",$A57))</f>
        <v>A.S.D. FUNTATHLON</v>
      </c>
      <c r="CU57" s="17" t="s">
        <v>61</v>
      </c>
      <c r="CV57" s="21"/>
      <c r="CW57" s="12">
        <f>SUM(CV57*25)</f>
        <v>0</v>
      </c>
      <c r="CX57" s="12"/>
      <c r="CY57" s="22">
        <f>SUM(CX57*6)</f>
        <v>0</v>
      </c>
      <c r="CZ57" s="21"/>
      <c r="DA57" s="12"/>
      <c r="DB57" s="12"/>
      <c r="DC57" s="12"/>
      <c r="DD57" s="12"/>
      <c r="DE57" s="12"/>
      <c r="DF57" s="12">
        <f>SUM(CZ57*3+DA57*6+DB57*10+DC57*15+DD57*20+DE57*25)</f>
        <v>0</v>
      </c>
      <c r="DG57" s="12"/>
      <c r="DH57" s="12"/>
      <c r="DI57" s="12"/>
      <c r="DJ57" s="12"/>
      <c r="DK57" s="12"/>
      <c r="DL57" s="12"/>
      <c r="DM57" s="12">
        <f>SUM(DG57*3+DH57*6+DI57*10+DJ57*15+DK57*20+DL57*25)</f>
        <v>0</v>
      </c>
      <c r="DN57" s="12"/>
      <c r="DO57" s="12"/>
      <c r="DP57" s="12"/>
      <c r="DQ57" s="12"/>
      <c r="DR57" s="12"/>
      <c r="DS57" s="12"/>
      <c r="DT57" s="22">
        <f>SUM(DN57*5+DO57*9+DP57*13+DQ57*20+DR57*20+DS57*25)</f>
        <v>0</v>
      </c>
      <c r="DU57" s="18"/>
      <c r="DV57" s="8"/>
      <c r="DW57" s="8"/>
      <c r="DX57" s="8"/>
      <c r="DY57" s="8"/>
      <c r="DZ57" s="8"/>
      <c r="EA57" s="8"/>
      <c r="EB57" s="9"/>
      <c r="EC57" s="18">
        <f>SUM(CW57,CY57,DF57,DM57,DT57,DV57,DX57,DZ57,EB57)</f>
        <v>0</v>
      </c>
      <c r="ED57" s="129">
        <f>SUM(EC57,EC58)</f>
        <v>0</v>
      </c>
      <c r="EE57" s="109">
        <f>SUM(ED57)</f>
        <v>0</v>
      </c>
      <c r="EF57" s="111" t="str">
        <f ca="1">IF(CELL("contenuto",$A57)="","",CELL("contenuto",$A57))</f>
        <v>A.S.D. FUNTATHLON</v>
      </c>
      <c r="EG57" s="359">
        <f>SUM(CS57,EE57)</f>
        <v>27</v>
      </c>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row>
    <row r="58" spans="1:176" ht="27.75" customHeight="1">
      <c r="A58" s="158"/>
      <c r="B58" s="29" t="s">
        <v>62</v>
      </c>
      <c r="C58" s="23">
        <v>14</v>
      </c>
      <c r="D58" s="8"/>
      <c r="E58" s="8"/>
      <c r="F58" s="8"/>
      <c r="G58" s="8"/>
      <c r="H58" s="12">
        <f>IF(C58=0,0,IF(C58&gt;5,1,12-C58*2))+IF(D58=0,0,IF(D58&gt;5,1,12-D58*2))+IF(E58=0,0,IF(E58&gt;5,1,12-E58*2))+IF(F58=0,0,IF(F58&gt;5,1,12-F58*2))+IF(G58=0,0,IF(G58&gt;5,1,12-G58*2))</f>
        <v>1</v>
      </c>
      <c r="I58" s="8"/>
      <c r="J58" s="8"/>
      <c r="K58" s="22">
        <f>IF(I58=0,0,IF(I58&gt;10,1,11-I58*1))+IF(J58=0,0,IF(J58&gt;10,1,11-J58*1))</f>
        <v>0</v>
      </c>
      <c r="L58" s="18"/>
      <c r="M58" s="8"/>
      <c r="N58" s="8"/>
      <c r="O58" s="8"/>
      <c r="P58" s="8"/>
      <c r="Q58" s="12">
        <f>IF(L58=0,0,IF(L58&gt;5,1,12-L58*2))+IF(M58=0,0,IF(M58&gt;5,1,12-M58*2))+IF(N58=0,0,IF(N58&gt;5,1,12-N58*2))+IF(O58=0,0,IF(O58&gt;5,1,12-O58*2))+IF(P58=0,0,IF(P58&gt;5,1,12-P58*2))</f>
        <v>0</v>
      </c>
      <c r="R58" s="8"/>
      <c r="S58" s="8"/>
      <c r="T58" s="22">
        <f>IF(R58=0,0,IF(R58&gt;10,1,11-R58*1))+IF(S58=0,0,IF(S58&gt;10,1,11-S58*1))</f>
        <v>0</v>
      </c>
      <c r="U58" s="18"/>
      <c r="V58" s="8"/>
      <c r="W58" s="8"/>
      <c r="X58" s="12">
        <f>IF(U58=0,0,IF(U58&gt;5,1,6-U58*1))+IF(V58=0,0,IF(V58&gt;5,1,6-V58*1))+IF(W58=0,0,IF(W58&gt;5,1,6-W58*1))</f>
        <v>0</v>
      </c>
      <c r="Y58" s="8"/>
      <c r="Z58" s="8"/>
      <c r="AA58" s="8"/>
      <c r="AB58" s="12">
        <f>IF(Y58=0,0,IF(Y58&gt;5,1,6-Y58*1))+IF(Z58=0,0,IF(Z58&gt;5,1,6-Z58*1))+IF(AA58=0,0,IF(AA58&gt;5,1,6-AA58*1))</f>
        <v>0</v>
      </c>
      <c r="AC58" s="8"/>
      <c r="AD58" s="8"/>
      <c r="AE58" s="25">
        <f>IF(AC58=0,0,IF(AC58&gt;10,1,22-AC58*2))+IF(AD58=0,0,IF(AD58&gt;10,1,22-AD58*2))</f>
        <v>0</v>
      </c>
      <c r="AF58" s="18"/>
      <c r="AG58" s="8"/>
      <c r="AH58" s="8"/>
      <c r="AI58" s="12">
        <f>IF(AF58=0,0,IF(AF58&gt;5,1,12-AF58*2))+IF(AG58=0,0,IF(AG58&gt;5,1,12-AG58*2))+IF(AH58=0,0,IF(AH58&gt;5,1,12-AH58*2))</f>
        <v>0</v>
      </c>
      <c r="AJ58" s="8"/>
      <c r="AK58" s="8"/>
      <c r="AL58" s="8"/>
      <c r="AM58" s="12">
        <f>IF(AJ58=0,0,IF(AJ58&gt;5,1,12-AJ58*2))+IF(AK58=0,0,IF(AK58&gt;5,1,12-AK58*2))+IF(AL58=0,0,IF(AL58&gt;5,1,12-AL58*2))</f>
        <v>0</v>
      </c>
      <c r="AN58" s="8"/>
      <c r="AO58" s="8"/>
      <c r="AP58" s="22">
        <f>IF(AN58=0,0,IF(AN58&gt;10,1,22-AN58*2))+IF(AO58=0,0,IF(AO58&gt;10,1,22-AO58*2))</f>
        <v>0</v>
      </c>
      <c r="AQ58" s="18"/>
      <c r="AR58" s="8"/>
      <c r="AS58" s="12">
        <f>IF(AQ58=0,0,IF(AQ58&gt;5,1,6-AQ58*1))+IF(AR58=0,0,IF(AR58&gt;5,1,6-AR58*1))</f>
        <v>0</v>
      </c>
      <c r="AT58" s="8"/>
      <c r="AU58" s="8"/>
      <c r="AV58" s="12">
        <f>IF(AT58=0,0,IF(AT58&gt;5,1,6-AT58*1))+IF(AU58=0,0,IF(AU58&gt;5,1,6-AU58*1))</f>
        <v>0</v>
      </c>
      <c r="AW58" s="8"/>
      <c r="AX58" s="22">
        <f>IF(AW58=0,0,IF(AW58&gt;10,1,22-AW58*2))</f>
        <v>0</v>
      </c>
      <c r="AY58" s="18"/>
      <c r="AZ58" s="8"/>
      <c r="BA58" s="12">
        <f>IF(AY58=0,0,IF(AY58&gt;5,1,12-AY58*2))+IF(AZ58=0,0,IF(AZ58&gt;5,1,12-AZ58*2))</f>
        <v>0</v>
      </c>
      <c r="BB58" s="8"/>
      <c r="BC58" s="8"/>
      <c r="BD58" s="12">
        <f>IF(BB58=0,0,IF(BB58&gt;5,1,12-BB58*2))+IF(BC58=0,0,IF(BC58&gt;5,1,12-BC58*2))</f>
        <v>0</v>
      </c>
      <c r="BE58" s="8"/>
      <c r="BF58" s="22">
        <f>IF(BE58=0,0,IF(BE58&gt;10,1,22-BE58*2))</f>
        <v>0</v>
      </c>
      <c r="BG58" s="18"/>
      <c r="BH58" s="12">
        <f>IF(BG58=0,0,IF(BG58&gt;10,1,IF(BG57="A1",33-BG58*3,22-BG58*2)))</f>
        <v>0</v>
      </c>
      <c r="BI58" s="8"/>
      <c r="BJ58" s="12">
        <f>IF(BI58=0,0,IF(BI58&gt;10,1,IF(BI57="A1",33-BI58*3,22-BI58*2)))</f>
        <v>0</v>
      </c>
      <c r="BK58" s="8"/>
      <c r="BL58" s="12">
        <f>IF(BK58=0,0,IF(BK58&gt;10,1,IF(BK57="A1",33-BK58*3,22-BK58*2)))</f>
        <v>0</v>
      </c>
      <c r="BM58" s="8"/>
      <c r="BN58" s="22">
        <f>IF(BM58=0,0,IF(BM58&gt;10,1,IF(BM57="A1",33-BM58*3,22-BM58*2)))</f>
        <v>0</v>
      </c>
      <c r="BO58" s="16">
        <f>SUM(H58,K58,Q58,T58,X58,AB58,AE58,AI58,AM58,AP58,AS58,AV58,AX58,BA58,BD58,BF58,BH58,BJ58,BL58,BN58)</f>
        <v>1</v>
      </c>
      <c r="BP58" s="155"/>
      <c r="BQ58" s="157"/>
      <c r="BR58" s="17" t="s">
        <v>62</v>
      </c>
      <c r="BS58" s="18"/>
      <c r="BT58" s="8"/>
      <c r="BU58" s="12">
        <f>IF(BS58=0,0,IF(BS58&gt;5,BS58,6-BS58*1))+IF(BT58=0,0,IF(BT58&gt;5,BT58,6-BT58*1))</f>
        <v>0</v>
      </c>
      <c r="BV58" s="12"/>
      <c r="BW58" s="12"/>
      <c r="BX58" s="12">
        <f>IF(BV58=0,0,IF(BV58&gt;5,BV58,6-BV58*1))+IF(BW58=0,0,IF(BW58&gt;5,BW58,6-BW58*1))</f>
        <v>0</v>
      </c>
      <c r="BY58" s="8"/>
      <c r="BZ58" s="8"/>
      <c r="CA58" s="22">
        <f>IF(BY58=0,0,IF(BY58&gt;10,BY58,11-BY58*1))+IF(BZ58=0,0,IF(BZ58&gt;10,BZ58,11-BZ58*1))</f>
        <v>0</v>
      </c>
      <c r="CB58" s="27"/>
      <c r="CC58" s="28"/>
      <c r="CD58" s="28"/>
      <c r="CE58" s="8">
        <f>SUM(CB58*5+CC58*3+CD58*1)</f>
        <v>0</v>
      </c>
      <c r="CF58" s="8"/>
      <c r="CG58" s="28"/>
      <c r="CH58" s="8"/>
      <c r="CI58" s="8">
        <f>SUM(CF58*5+CG58*3+CH58*1)</f>
        <v>0</v>
      </c>
      <c r="CJ58" s="8"/>
      <c r="CK58" s="8"/>
      <c r="CL58" s="28"/>
      <c r="CM58" s="28"/>
      <c r="CN58" s="8"/>
      <c r="CO58" s="9"/>
      <c r="CP58" s="10">
        <f>SUM(CJ58*15+CK58*13+CL58*11+CM58*9+CN58*7+CO58*5)</f>
        <v>0</v>
      </c>
      <c r="CQ58" s="16">
        <f>SUM(BU58,BX58,CA58+CE58,CI58,CP58)</f>
        <v>0</v>
      </c>
      <c r="CR58" s="129"/>
      <c r="CS58" s="109"/>
      <c r="CT58" s="157"/>
      <c r="CU58" s="17" t="s">
        <v>62</v>
      </c>
      <c r="CV58" s="21"/>
      <c r="CW58" s="12">
        <f>IF(CV58=0,0,IF(CV58&gt;10,1,44-CV58*4))</f>
        <v>0</v>
      </c>
      <c r="CX58" s="12"/>
      <c r="CY58" s="22">
        <f>IF(CX58=0,0,IF(CX58=6,1,IF(CX58&gt;6,CX58,12-CX58*2)))</f>
        <v>0</v>
      </c>
      <c r="CZ58" s="21"/>
      <c r="DA58" s="12"/>
      <c r="DB58" s="12"/>
      <c r="DC58" s="12"/>
      <c r="DD58" s="12"/>
      <c r="DE58" s="12"/>
      <c r="DF58" s="12">
        <f>IF(CZ58=0,0,IF(CZ58&gt;5,CZ58,6-CZ58*1))+IF(DA58=0,0,IF(DA58&gt;5,DA58,12-DA58*2))+IF(DB58=0,0,IF(DB58&gt;5,DB58,18-DB58*3))+IF(DC58=0,0,IF(DC58&gt;5,DC58,18-DC58*3))+IF(DD58=0,0,IF(DD58&gt;5,DD58,24-DD58*4))+IF(DE58=0,0,IF(DE58&gt;5,DE58,30-DE58*5))</f>
        <v>0</v>
      </c>
      <c r="DG58" s="20"/>
      <c r="DH58" s="12"/>
      <c r="DI58" s="12"/>
      <c r="DJ58" s="12"/>
      <c r="DK58" s="12"/>
      <c r="DL58" s="12"/>
      <c r="DM58" s="12">
        <f>IF(DG58=0,0,IF(DG58&gt;5,DG58,6-DG58*1))+IF(DH58=0,0,IF(DH58&gt;5,DH58,12-DH58*2))+IF(DI58=0,0,IF(DI58&gt;5,DI58,18-DI58*3))+IF(DJ58=0,0,IF(DJ58&gt;5,DJ58,18-DJ58*3))+IF(DK58=0,0,IF(DK58&gt;5,DK58,24-DK58*4))+IF(DL58=0,0,IF(DL58&gt;5,DL58,30-DL58*5))</f>
        <v>0</v>
      </c>
      <c r="DN58" s="12"/>
      <c r="DO58" s="12"/>
      <c r="DP58" s="12"/>
      <c r="DQ58" s="12"/>
      <c r="DR58" s="12"/>
      <c r="DS58" s="12"/>
      <c r="DT58" s="22">
        <f>IF(DN58=0,0,IF(DN58&gt;10,DN58,11-DN58*1))+IF(DO58=0,0,IF(DO58&gt;10,DO58,22-DO58*2))+IF(DP58=0,0,IF(DP58&gt;10,DP58,33-DP58*3))+IF(DQ58=0,0,IF(DQ58&gt;8,DQ58,28-DQ58*3))+IF(DR58=0,0,IF(DR58&gt;8,DR58,28-DR58*3))+IF(DS58=0,0,IF(DS58&gt;6,DS58,35-DS58*5))</f>
        <v>0</v>
      </c>
      <c r="DU58" s="18"/>
      <c r="DV58" s="8"/>
      <c r="DW58" s="8"/>
      <c r="DX58" s="8"/>
      <c r="DY58" s="8"/>
      <c r="DZ58" s="8"/>
      <c r="EA58" s="8"/>
      <c r="EB58" s="9"/>
      <c r="EC58" s="18">
        <f>SUM(CW58,CY58,DF58,DM58,DT58,DV58,DX58,DZ58,EB58)</f>
        <v>0</v>
      </c>
      <c r="ED58" s="129"/>
      <c r="EE58" s="109"/>
      <c r="EF58" s="157"/>
      <c r="EG58" s="359"/>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row>
    <row r="59" spans="1:176" ht="27.75" customHeight="1">
      <c r="A59" s="158" t="s">
        <v>163</v>
      </c>
      <c r="B59" s="29" t="s">
        <v>60</v>
      </c>
      <c r="C59" s="150"/>
      <c r="D59" s="154"/>
      <c r="E59" s="154"/>
      <c r="F59" s="154"/>
      <c r="G59" s="154"/>
      <c r="H59" s="8">
        <f>SUM(C59*2)</f>
        <v>0</v>
      </c>
      <c r="I59" s="154"/>
      <c r="J59" s="154"/>
      <c r="K59" s="9">
        <f>SUM(I59*2)</f>
        <v>0</v>
      </c>
      <c r="L59" s="153"/>
      <c r="M59" s="154"/>
      <c r="N59" s="154"/>
      <c r="O59" s="154"/>
      <c r="P59" s="154"/>
      <c r="Q59" s="8">
        <f>SUM(L59*2)</f>
        <v>0</v>
      </c>
      <c r="R59" s="154"/>
      <c r="S59" s="154"/>
      <c r="T59" s="9">
        <f>SUM(R59*2)</f>
        <v>0</v>
      </c>
      <c r="U59" s="153"/>
      <c r="V59" s="154"/>
      <c r="W59" s="154"/>
      <c r="X59" s="8">
        <f>SUM(U59*5)</f>
        <v>0</v>
      </c>
      <c r="Y59" s="154"/>
      <c r="Z59" s="154"/>
      <c r="AA59" s="154"/>
      <c r="AB59" s="8">
        <f>SUM(Y59*5)</f>
        <v>0</v>
      </c>
      <c r="AC59" s="154"/>
      <c r="AD59" s="154"/>
      <c r="AE59" s="10">
        <f>SUM(AC59*5)</f>
        <v>0</v>
      </c>
      <c r="AF59" s="153"/>
      <c r="AG59" s="154"/>
      <c r="AH59" s="154"/>
      <c r="AI59" s="8">
        <f>SUM(AF59*7)</f>
        <v>0</v>
      </c>
      <c r="AJ59" s="154"/>
      <c r="AK59" s="154"/>
      <c r="AL59" s="154"/>
      <c r="AM59" s="8">
        <f>SUM(AJ59*7)</f>
        <v>0</v>
      </c>
      <c r="AN59" s="154"/>
      <c r="AO59" s="154"/>
      <c r="AP59" s="9">
        <f>SUM(AN59*7)</f>
        <v>0</v>
      </c>
      <c r="AQ59" s="153"/>
      <c r="AR59" s="154"/>
      <c r="AS59" s="8">
        <f>SUM(AQ59*10)</f>
        <v>0</v>
      </c>
      <c r="AT59" s="154"/>
      <c r="AU59" s="154"/>
      <c r="AV59" s="8">
        <f>SUM(AT59*10)</f>
        <v>0</v>
      </c>
      <c r="AW59" s="8"/>
      <c r="AX59" s="9">
        <f>SUM(AW59*10)</f>
        <v>0</v>
      </c>
      <c r="AY59" s="153"/>
      <c r="AZ59" s="154"/>
      <c r="BA59" s="8">
        <f>SUM(AY59*10)</f>
        <v>0</v>
      </c>
      <c r="BB59" s="154"/>
      <c r="BC59" s="154"/>
      <c r="BD59" s="8">
        <f>SUM(BB59*10)</f>
        <v>0</v>
      </c>
      <c r="BE59" s="8"/>
      <c r="BF59" s="9">
        <f>SUM(BE59*10)</f>
        <v>0</v>
      </c>
      <c r="BG59" s="11"/>
      <c r="BH59" s="12">
        <f>IF(BG59="A1",30,IF(BG59="A2",25,""))</f>
      </c>
      <c r="BI59" s="13">
        <f>IF(BG59="","",BG59)</f>
      </c>
      <c r="BJ59" s="14"/>
      <c r="BK59" s="13">
        <f>IF(BI59="","",BI59)</f>
      </c>
      <c r="BL59" s="14"/>
      <c r="BM59" s="13">
        <f>IF(BK59="","",BK59)</f>
      </c>
      <c r="BN59" s="15"/>
      <c r="BO59" s="16">
        <f>SUM(H59,K59,Q59,T59,X59,AB59,AE59,AI59,AM59,AP59,AS59,AV59,AX59,BA59,BD59,BF59,BH59)</f>
        <v>0</v>
      </c>
      <c r="BP59" s="155">
        <f>SUM(BO59,BO60)</f>
        <v>0</v>
      </c>
      <c r="BQ59" s="111" t="str">
        <f ca="1">IF(CELL("contenuto",$A59)="","",CELL("contenuto",$A59))</f>
        <v>A.S.D. ARTISTICA AURORA</v>
      </c>
      <c r="BR59" s="17" t="s">
        <v>61</v>
      </c>
      <c r="BS59" s="18"/>
      <c r="BT59" s="8"/>
      <c r="BU59" s="8">
        <f>SUM(BS59:BT59)</f>
        <v>0</v>
      </c>
      <c r="BV59" s="8"/>
      <c r="BW59" s="8"/>
      <c r="BX59" s="8">
        <f>SUM(BV59:BW59)</f>
        <v>0</v>
      </c>
      <c r="BY59" s="8"/>
      <c r="BZ59" s="8"/>
      <c r="CA59" s="9">
        <f>SUM(BY59*3)+(BZ59*3)</f>
        <v>0</v>
      </c>
      <c r="CB59" s="27">
        <v>2</v>
      </c>
      <c r="CC59" s="14"/>
      <c r="CD59" s="28">
        <v>4</v>
      </c>
      <c r="CE59" s="8">
        <f>SUM(CB59*2+CD59*2)</f>
        <v>12</v>
      </c>
      <c r="CF59" s="8">
        <v>2</v>
      </c>
      <c r="CG59" s="14"/>
      <c r="CH59" s="8">
        <v>4</v>
      </c>
      <c r="CI59" s="8">
        <f>SUM(CF59*2+CH59*2)</f>
        <v>12</v>
      </c>
      <c r="CJ59" s="149"/>
      <c r="CK59" s="150"/>
      <c r="CL59" s="151"/>
      <c r="CM59" s="152"/>
      <c r="CN59" s="149"/>
      <c r="CO59" s="150"/>
      <c r="CP59" s="10">
        <f>SUM(CJ59*2.5+CN59*2.5)</f>
        <v>0</v>
      </c>
      <c r="CQ59" s="16">
        <f>SUM(BU59,BX59,CA59,CE59,CI59,CP59)</f>
        <v>24</v>
      </c>
      <c r="CR59" s="129">
        <f>SUM(CQ59,CQ60)</f>
        <v>24</v>
      </c>
      <c r="CS59" s="109">
        <f>SUM(BP59,CR59)</f>
        <v>24</v>
      </c>
      <c r="CT59" s="111" t="str">
        <f ca="1">IF(CELL("contenuto",$A59)="","",CELL("contenuto",$A59))</f>
        <v>A.S.D. ARTISTICA AURORA</v>
      </c>
      <c r="CU59" s="17" t="s">
        <v>61</v>
      </c>
      <c r="CV59" s="21"/>
      <c r="CW59" s="12">
        <f>SUM(CV59*25)</f>
        <v>0</v>
      </c>
      <c r="CX59" s="12"/>
      <c r="CY59" s="22">
        <f>SUM(CX59*6)</f>
        <v>0</v>
      </c>
      <c r="CZ59" s="21">
        <v>1</v>
      </c>
      <c r="DA59" s="12"/>
      <c r="DB59" s="12"/>
      <c r="DC59" s="12"/>
      <c r="DD59" s="12"/>
      <c r="DE59" s="12"/>
      <c r="DF59" s="12">
        <f>SUM(CZ59*3+DA59*6+DB59*10+DC59*15+DD59*20+DE59*25)</f>
        <v>3</v>
      </c>
      <c r="DG59" s="12">
        <v>1</v>
      </c>
      <c r="DH59" s="12"/>
      <c r="DI59" s="12"/>
      <c r="DJ59" s="12"/>
      <c r="DK59" s="12"/>
      <c r="DL59" s="12"/>
      <c r="DM59" s="12">
        <f>SUM(DG59*3+DH59*6+DI59*10+DJ59*15+DK59*20+DL59*25)</f>
        <v>3</v>
      </c>
      <c r="DN59" s="12"/>
      <c r="DO59" s="12"/>
      <c r="DP59" s="12"/>
      <c r="DQ59" s="12"/>
      <c r="DR59" s="12"/>
      <c r="DS59" s="12"/>
      <c r="DT59" s="22">
        <f>SUM(DN59*5+DO59*9+DP59*13+DQ59*20+DR59*20+DS59*25)</f>
        <v>0</v>
      </c>
      <c r="DU59" s="18"/>
      <c r="DV59" s="8"/>
      <c r="DW59" s="8"/>
      <c r="DX59" s="8"/>
      <c r="DY59" s="8"/>
      <c r="DZ59" s="8"/>
      <c r="EA59" s="8"/>
      <c r="EB59" s="9"/>
      <c r="EC59" s="18">
        <f>SUM(CW59,CY59,DF59,DM59,DT59,DV59,DX59,DZ59,EB59)</f>
        <v>6</v>
      </c>
      <c r="ED59" s="129">
        <f>SUM(EC59,EC60)</f>
        <v>12</v>
      </c>
      <c r="EE59" s="109">
        <f>SUM(ED59)</f>
        <v>12</v>
      </c>
      <c r="EF59" s="111" t="str">
        <f ca="1">IF(CELL("contenuto",$A59)="","",CELL("contenuto",$A59))</f>
        <v>A.S.D. ARTISTICA AURORA</v>
      </c>
      <c r="EG59" s="359">
        <f>SUM(CS59,EE59)</f>
        <v>36</v>
      </c>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row>
    <row r="60" spans="1:176" ht="27.75" customHeight="1" thickBot="1">
      <c r="A60" s="159"/>
      <c r="B60" s="30" t="s">
        <v>62</v>
      </c>
      <c r="C60" s="31"/>
      <c r="D60" s="32"/>
      <c r="E60" s="32"/>
      <c r="F60" s="32"/>
      <c r="G60" s="32"/>
      <c r="H60" s="33">
        <f>IF(C60=0,0,IF(C60&gt;5,1,12-C60*2))+IF(D60=0,0,IF(D60&gt;5,1,12-D60*2))+IF(E60=0,0,IF(E60&gt;5,1,12-E60*2))+IF(F60=0,0,IF(F60&gt;5,1,12-F60*2))+IF(G60=0,0,IF(G60&gt;5,1,12-G60*2))</f>
        <v>0</v>
      </c>
      <c r="I60" s="32"/>
      <c r="J60" s="32"/>
      <c r="K60" s="34">
        <f>IF(I60=0,0,IF(I60&gt;10,1,11-I60*1))+IF(J60=0,0,IF(J60&gt;10,1,11-J60*1))</f>
        <v>0</v>
      </c>
      <c r="L60" s="31"/>
      <c r="M60" s="32"/>
      <c r="N60" s="32"/>
      <c r="O60" s="32"/>
      <c r="P60" s="32"/>
      <c r="Q60" s="33">
        <f>IF(L60=0,0,IF(L60&gt;5,1,12-L60*2))+IF(M60=0,0,IF(M60&gt;5,1,12-M60*2))+IF(N60=0,0,IF(N60&gt;5,1,12-N60*2))+IF(O60=0,0,IF(O60&gt;5,1,12-O60*2))+IF(P60=0,0,IF(P60&gt;5,1,12-P60*2))</f>
        <v>0</v>
      </c>
      <c r="R60" s="32"/>
      <c r="S60" s="32"/>
      <c r="T60" s="35">
        <f>IF(R60=0,0,IF(R60&gt;10,1,11-R60*1))+IF(S60=0,0,IF(S60&gt;10,1,11-S60*1))</f>
        <v>0</v>
      </c>
      <c r="U60" s="31"/>
      <c r="V60" s="32"/>
      <c r="W60" s="32"/>
      <c r="X60" s="12">
        <f>IF(U60=0,0,IF(U60&gt;5,1,6-U60*1))+IF(V60=0,0,IF(V60&gt;5,1,6-V60*1))+IF(W60=0,0,IF(W60&gt;5,1,6-W60*1))</f>
        <v>0</v>
      </c>
      <c r="Y60" s="32"/>
      <c r="Z60" s="32"/>
      <c r="AA60" s="32"/>
      <c r="AB60" s="12">
        <f>IF(Y60=0,0,IF(Y60&gt;5,1,6-Y60*1))+IF(Z60=0,0,IF(Z60&gt;5,1,6-Z60*1))+IF(AA60=0,0,IF(AA60&gt;5,1,6-AA60*1))</f>
        <v>0</v>
      </c>
      <c r="AC60" s="32"/>
      <c r="AD60" s="32"/>
      <c r="AE60" s="34">
        <f>IF(AC60=0,0,IF(AC60&gt;10,1,22-AC60*2))+IF(AD60=0,0,IF(AD60&gt;10,1,22-AD60*2))</f>
        <v>0</v>
      </c>
      <c r="AF60" s="31"/>
      <c r="AG60" s="32"/>
      <c r="AH60" s="32"/>
      <c r="AI60" s="12">
        <f>IF(AF60=0,0,IF(AF60&gt;5,1,12-AF60*2))+IF(AG60=0,0,IF(AG60&gt;5,1,12-AG60*2))+IF(AH60=0,0,IF(AH60&gt;5,1,12-AH60*2))</f>
        <v>0</v>
      </c>
      <c r="AJ60" s="32"/>
      <c r="AK60" s="32"/>
      <c r="AL60" s="32"/>
      <c r="AM60" s="12">
        <f>IF(AJ60=0,0,IF(AJ60&gt;5,1,12-AJ60*2))+IF(AK60=0,0,IF(AK60&gt;5,1,12-AK60*2))+IF(AL60=0,0,IF(AL60&gt;5,1,12-AL60*2))</f>
        <v>0</v>
      </c>
      <c r="AN60" s="32"/>
      <c r="AO60" s="32"/>
      <c r="AP60" s="35">
        <f>IF(AN60=0,0,IF(AN60&gt;10,1,22-AN60*2))+IF(AO60=0,0,IF(AO60&gt;10,1,22-AO60*2))</f>
        <v>0</v>
      </c>
      <c r="AQ60" s="31"/>
      <c r="AR60" s="32"/>
      <c r="AS60" s="33">
        <f>IF(AQ60=0,0,IF(AQ60&gt;5,1,6-AQ60*1))+IF(AR60=0,0,IF(AR60&gt;5,1,6-AR60*1))</f>
        <v>0</v>
      </c>
      <c r="AT60" s="32"/>
      <c r="AU60" s="32"/>
      <c r="AV60" s="33">
        <f>IF(AT60=0,0,IF(AT60&gt;5,1,6-AT60*1))+IF(AU60=0,0,IF(AU60&gt;5,1,6-AU60*1))</f>
        <v>0</v>
      </c>
      <c r="AW60" s="32"/>
      <c r="AX60" s="35">
        <f>IF(AW60=0,0,IF(AW60&gt;10,1,22-AW60*2))</f>
        <v>0</v>
      </c>
      <c r="AY60" s="31"/>
      <c r="AZ60" s="32"/>
      <c r="BA60" s="33">
        <f>IF(AY60=0,0,IF(AY60&gt;5,1,12-AY60*2))+IF(AZ60=0,0,IF(AZ60&gt;5,1,12-AZ60*2))</f>
        <v>0</v>
      </c>
      <c r="BB60" s="32"/>
      <c r="BC60" s="32"/>
      <c r="BD60" s="33">
        <f>IF(BB60=0,0,IF(BB60&gt;5,1,12-BB60*2))+IF(BC60=0,0,IF(BC60&gt;5,1,12-BC60*2))</f>
        <v>0</v>
      </c>
      <c r="BE60" s="32"/>
      <c r="BF60" s="35">
        <f>IF(BE60=0,0,IF(BE60&gt;10,1,22-BE60*2))</f>
        <v>0</v>
      </c>
      <c r="BG60" s="18"/>
      <c r="BH60" s="12">
        <f>IF(BG60=0,0,IF(BG60&gt;10,1,IF(BG59="A1",33-BG60*3,22-BG60*2)))</f>
        <v>0</v>
      </c>
      <c r="BI60" s="8"/>
      <c r="BJ60" s="12">
        <f>IF(BI60=0,0,IF(BI60&gt;10,1,IF(BI59="A1",33-BI60*3,22-BI60*2)))</f>
        <v>0</v>
      </c>
      <c r="BK60" s="8"/>
      <c r="BL60" s="12">
        <f>IF(BK60=0,0,IF(BK60&gt;10,1,IF(BK59="A1",33-BK60*3,22-BK60*2)))</f>
        <v>0</v>
      </c>
      <c r="BM60" s="8"/>
      <c r="BN60" s="22">
        <f>IF(BM60=0,0,IF(BM60&gt;10,1,IF(BM59="A1",33-BM60*3,22-BM60*2)))</f>
        <v>0</v>
      </c>
      <c r="BO60" s="36">
        <f>SUM(H60,K60,Q60,T60,X60,AB60,AE60,AI60,AM60,AP60,AS60,AV60,AX60,BA60,BD60,BF60,BH60,BJ60,BL60,BN60)</f>
        <v>0</v>
      </c>
      <c r="BP60" s="156"/>
      <c r="BQ60" s="112"/>
      <c r="BR60" s="37" t="s">
        <v>62</v>
      </c>
      <c r="BS60" s="31"/>
      <c r="BT60" s="32"/>
      <c r="BU60" s="33">
        <f>IF(BS60=0,0,IF(BS60&gt;5,BS60,6-BS60*1))+IF(BT60=0,0,IF(BT60&gt;5,BT60,6-BT60*1))</f>
        <v>0</v>
      </c>
      <c r="BV60" s="33"/>
      <c r="BW60" s="33"/>
      <c r="BX60" s="33">
        <f>IF(BV60=0,0,IF(BV60&gt;5,BV60,6-BV60*1))+IF(BW60=0,0,IF(BW60&gt;5,BW60,6-BW60*1))</f>
        <v>0</v>
      </c>
      <c r="BY60" s="32"/>
      <c r="BZ60" s="32"/>
      <c r="CA60" s="35">
        <f>IF(BY60=0,0,IF(BY60&gt;10,BY60,11-BY60*1))+IF(BZ60=0,0,IF(BZ60&gt;10,BZ60,11-BZ60*1))</f>
        <v>0</v>
      </c>
      <c r="CB60" s="38"/>
      <c r="CC60" s="39"/>
      <c r="CD60" s="39"/>
      <c r="CE60" s="32">
        <f>SUM(CB60*5+CC60*3+CD60*1)</f>
        <v>0</v>
      </c>
      <c r="CF60" s="32"/>
      <c r="CG60" s="39"/>
      <c r="CH60" s="32"/>
      <c r="CI60" s="32">
        <f>SUM(CF60*5+CG60*3+CH60*1)</f>
        <v>0</v>
      </c>
      <c r="CJ60" s="32"/>
      <c r="CK60" s="32"/>
      <c r="CL60" s="39"/>
      <c r="CM60" s="39"/>
      <c r="CN60" s="32"/>
      <c r="CO60" s="32"/>
      <c r="CP60" s="10">
        <f>SUM(CJ60*15+CK60*13+CL60*11+CM60*9+CN60*7+CO60*5)</f>
        <v>0</v>
      </c>
      <c r="CQ60" s="36">
        <f>SUM(BU60,BX60,CA60+CE60,CI60,CP60)</f>
        <v>0</v>
      </c>
      <c r="CR60" s="130"/>
      <c r="CS60" s="110"/>
      <c r="CT60" s="112"/>
      <c r="CU60" s="37" t="s">
        <v>62</v>
      </c>
      <c r="CV60" s="40"/>
      <c r="CW60" s="33">
        <f>IF(CV60=0,0,IF(CV60&gt;10,1,44-CV60*4))</f>
        <v>0</v>
      </c>
      <c r="CX60" s="33"/>
      <c r="CY60" s="35">
        <f>IF(CX60=0,0,IF(CX60=6,1,IF(CX60&gt;6,CX60,12-CX60*2)))</f>
        <v>0</v>
      </c>
      <c r="CZ60" s="40">
        <v>3</v>
      </c>
      <c r="DA60" s="33"/>
      <c r="DB60" s="33"/>
      <c r="DC60" s="33"/>
      <c r="DD60" s="33"/>
      <c r="DE60" s="33"/>
      <c r="DF60" s="33">
        <f>IF(CZ60=0,0,IF(CZ60&gt;5,CZ60,6-CZ60*1))+IF(DA60=0,0,IF(DA60&gt;5,DA60,12-DA60*2))+IF(DB60=0,0,IF(DB60&gt;5,DB60,18-DB60*3))+IF(DC60=0,0,IF(DC60&gt;5,DC60,18-DC60*3))+IF(DD60=0,0,IF(DD60&gt;5,DD60,24-DD60*4))+IF(DE60=0,0,IF(DE60&gt;5,DE60,30-DE60*5))</f>
        <v>3</v>
      </c>
      <c r="DG60" s="41">
        <v>3</v>
      </c>
      <c r="DH60" s="33"/>
      <c r="DI60" s="33"/>
      <c r="DJ60" s="33"/>
      <c r="DK60" s="33"/>
      <c r="DL60" s="33"/>
      <c r="DM60" s="33">
        <f>IF(DG60=0,0,IF(DG60&gt;5,DG60,6-DG60*1))+IF(DH60=0,0,IF(DH60&gt;5,DH60,12-DH60*2))+IF(DI60=0,0,IF(DI60&gt;5,DI60,18-DI60*3))+IF(DJ60=0,0,IF(DJ60&gt;5,DJ60,18-DJ60*3))+IF(DK60=0,0,IF(DK60&gt;5,DK60,24-DK60*4))+IF(DL60=0,0,IF(DL60&gt;5,DL60,30-DL60*5))</f>
        <v>3</v>
      </c>
      <c r="DN60" s="33"/>
      <c r="DO60" s="33"/>
      <c r="DP60" s="33"/>
      <c r="DQ60" s="33"/>
      <c r="DR60" s="33"/>
      <c r="DS60" s="33"/>
      <c r="DT60" s="34">
        <f>IF(DN60=0,0,IF(DN60&gt;10,DN60,11-DN60*1))+IF(DO60=0,0,IF(DO60&gt;10,DO60,22-DO60*2))+IF(DP60=0,0,IF(DP60&gt;10,DP60,33-DP60*3))+IF(DQ60=0,0,IF(DQ60&gt;8,DQ60,28-DQ60*3))+IF(DR60=0,0,IF(DR60&gt;8,DR60,28-DR60*3))+IF(DS60=0,0,IF(DS60&gt;6,DS60,35-DS60*5))</f>
        <v>0</v>
      </c>
      <c r="DU60" s="31"/>
      <c r="DV60" s="32"/>
      <c r="DW60" s="32"/>
      <c r="DX60" s="32"/>
      <c r="DY60" s="32"/>
      <c r="DZ60" s="32"/>
      <c r="EA60" s="32"/>
      <c r="EB60" s="42"/>
      <c r="EC60" s="31">
        <f>SUM(CW60,CY60,DF60,DM60,DT60,DV60,DX60,DZ60,EB60)</f>
        <v>6</v>
      </c>
      <c r="ED60" s="130"/>
      <c r="EE60" s="110"/>
      <c r="EF60" s="112"/>
      <c r="EG60" s="3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row>
    <row r="61" spans="1:176" ht="105" customHeight="1" thickBot="1">
      <c r="A61" s="43" t="s">
        <v>70</v>
      </c>
      <c r="B61"/>
      <c r="C61" s="132" t="s">
        <v>71</v>
      </c>
      <c r="D61" s="133"/>
      <c r="E61" s="133"/>
      <c r="F61" s="133"/>
      <c r="G61" s="133"/>
      <c r="H61" s="133"/>
      <c r="I61" s="133"/>
      <c r="J61" s="133"/>
      <c r="K61" s="133"/>
      <c r="L61" s="133"/>
      <c r="M61" s="133"/>
      <c r="N61" s="133"/>
      <c r="O61" s="133"/>
      <c r="P61" s="133"/>
      <c r="Q61" s="133"/>
      <c r="R61" s="133"/>
      <c r="S61" s="133"/>
      <c r="T61" s="134"/>
      <c r="U61" s="135" t="s">
        <v>72</v>
      </c>
      <c r="V61" s="136"/>
      <c r="W61" s="136"/>
      <c r="X61" s="136"/>
      <c r="Y61" s="136"/>
      <c r="Z61" s="136"/>
      <c r="AA61" s="136"/>
      <c r="AB61" s="136"/>
      <c r="AC61" s="136"/>
      <c r="AD61" s="136"/>
      <c r="AE61" s="131"/>
      <c r="AF61" s="138" t="s">
        <v>73</v>
      </c>
      <c r="AG61" s="139"/>
      <c r="AH61" s="139"/>
      <c r="AI61" s="139"/>
      <c r="AJ61" s="139"/>
      <c r="AK61" s="139"/>
      <c r="AL61" s="139"/>
      <c r="AM61" s="139"/>
      <c r="AN61" s="139"/>
      <c r="AO61" s="139"/>
      <c r="AP61" s="137"/>
      <c r="AQ61" s="146" t="s">
        <v>74</v>
      </c>
      <c r="AR61" s="147"/>
      <c r="AS61" s="147"/>
      <c r="AT61" s="147"/>
      <c r="AU61" s="147"/>
      <c r="AV61" s="147"/>
      <c r="AW61" s="147"/>
      <c r="AX61" s="148"/>
      <c r="AY61" s="146" t="s">
        <v>75</v>
      </c>
      <c r="AZ61" s="147"/>
      <c r="BA61" s="147"/>
      <c r="BB61" s="147"/>
      <c r="BC61" s="147"/>
      <c r="BD61" s="147"/>
      <c r="BE61" s="147"/>
      <c r="BF61" s="148"/>
      <c r="BG61" s="146" t="s">
        <v>76</v>
      </c>
      <c r="BH61" s="147"/>
      <c r="BI61" s="147"/>
      <c r="BJ61" s="147"/>
      <c r="BK61" s="147"/>
      <c r="BL61" s="147"/>
      <c r="BM61" s="147"/>
      <c r="BN61" s="148"/>
      <c r="BO61"/>
      <c r="BP61"/>
      <c r="BQ61"/>
      <c r="BR61"/>
      <c r="BS61" s="140" t="s">
        <v>77</v>
      </c>
      <c r="BT61" s="141"/>
      <c r="BU61" s="141"/>
      <c r="BV61" s="141"/>
      <c r="BW61" s="141"/>
      <c r="BX61" s="141"/>
      <c r="BY61" s="141"/>
      <c r="BZ61" s="141"/>
      <c r="CA61" s="142"/>
      <c r="CB61" s="143" t="s">
        <v>78</v>
      </c>
      <c r="CC61" s="144"/>
      <c r="CD61" s="144"/>
      <c r="CE61" s="144"/>
      <c r="CF61" s="144"/>
      <c r="CG61" s="144"/>
      <c r="CH61" s="144"/>
      <c r="CI61" s="144"/>
      <c r="CJ61" s="144"/>
      <c r="CK61" s="144"/>
      <c r="CL61" s="144"/>
      <c r="CM61" s="144"/>
      <c r="CN61" s="144"/>
      <c r="CO61" s="144"/>
      <c r="CP61" s="145"/>
      <c r="CQ61"/>
      <c r="CR61"/>
      <c r="CS61"/>
      <c r="CT61" s="146" t="s">
        <v>79</v>
      </c>
      <c r="CU61" s="147"/>
      <c r="CV61" s="147"/>
      <c r="CW61" s="147"/>
      <c r="CX61" s="147"/>
      <c r="CY61" s="148"/>
      <c r="CZ61" s="146" t="s">
        <v>80</v>
      </c>
      <c r="DA61" s="147"/>
      <c r="DB61" s="147"/>
      <c r="DC61" s="147"/>
      <c r="DD61" s="147"/>
      <c r="DE61" s="147"/>
      <c r="DF61" s="147"/>
      <c r="DG61" s="147"/>
      <c r="DH61" s="147"/>
      <c r="DI61" s="147"/>
      <c r="DJ61" s="147"/>
      <c r="DK61" s="147"/>
      <c r="DL61" s="147"/>
      <c r="DM61" s="147"/>
      <c r="DN61" s="147"/>
      <c r="DO61" s="147"/>
      <c r="DP61" s="147"/>
      <c r="DQ61" s="147"/>
      <c r="DR61" s="147"/>
      <c r="DS61" s="147"/>
      <c r="DT61" s="148"/>
      <c r="DU61" s="138" t="s">
        <v>81</v>
      </c>
      <c r="DV61" s="139"/>
      <c r="DW61" s="139"/>
      <c r="DX61" s="139"/>
      <c r="DY61" s="139"/>
      <c r="DZ61" s="139"/>
      <c r="EA61" s="139"/>
      <c r="EB61" s="137"/>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row>
    <row r="62" spans="1:176" ht="27.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row>
    <row r="63" spans="1:176" ht="27.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row>
    <row r="64" spans="1:176" ht="27.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row>
    <row r="65" spans="1:176" ht="27.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row>
    <row r="66" spans="1:176" ht="27.75" customHeight="1">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row>
    <row r="67" spans="1:176" ht="27.75" customHeight="1">
      <c r="A67"/>
      <c r="B67"/>
      <c r="C67"/>
      <c r="D67"/>
      <c r="E67"/>
      <c r="F67"/>
      <c r="G67"/>
      <c r="H67"/>
      <c r="I67"/>
      <c r="J67"/>
      <c r="K67"/>
      <c r="L67"/>
      <c r="M67"/>
      <c r="N67"/>
      <c r="O67"/>
      <c r="P67"/>
      <c r="Q67"/>
      <c r="R67"/>
      <c r="S67"/>
      <c r="T67"/>
      <c r="U67"/>
      <c r="V67"/>
      <c r="W67" s="44">
        <v>2</v>
      </c>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row>
    <row r="68" spans="1:176" ht="27.75" customHeight="1">
      <c r="A68"/>
      <c r="B68"/>
      <c r="C68"/>
      <c r="D68"/>
      <c r="E68"/>
      <c r="F68"/>
      <c r="G68"/>
      <c r="H68"/>
      <c r="I68"/>
      <c r="J68"/>
      <c r="K68"/>
      <c r="L68"/>
      <c r="M68"/>
      <c r="N68"/>
      <c r="O68"/>
      <c r="P68"/>
      <c r="Q68"/>
      <c r="R68"/>
      <c r="S68"/>
      <c r="T68"/>
      <c r="U68"/>
      <c r="V68"/>
      <c r="W68" s="44">
        <v>3</v>
      </c>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row>
    <row r="69" spans="1:176" ht="27.75" customHeight="1">
      <c r="A69"/>
      <c r="B69"/>
      <c r="C69"/>
      <c r="D69"/>
      <c r="E69"/>
      <c r="F69"/>
      <c r="G69"/>
      <c r="H69"/>
      <c r="I69"/>
      <c r="J69"/>
      <c r="K69"/>
      <c r="L69"/>
      <c r="M69"/>
      <c r="N69"/>
      <c r="O69"/>
      <c r="P69"/>
      <c r="Q69"/>
      <c r="R69"/>
      <c r="S69"/>
      <c r="T69"/>
      <c r="U69"/>
      <c r="V69"/>
      <c r="W69" s="44">
        <v>6</v>
      </c>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row>
    <row r="70" spans="1:176" ht="27.75" customHeight="1">
      <c r="A70"/>
      <c r="B70"/>
      <c r="C70"/>
      <c r="D70"/>
      <c r="E70"/>
      <c r="F70"/>
      <c r="G70"/>
      <c r="H70"/>
      <c r="I70"/>
      <c r="J70"/>
      <c r="K70"/>
      <c r="L70"/>
      <c r="M70"/>
      <c r="N70"/>
      <c r="O70"/>
      <c r="P70"/>
      <c r="Q70"/>
      <c r="R70"/>
      <c r="S70"/>
      <c r="T70"/>
      <c r="U70"/>
      <c r="V70"/>
      <c r="W70" s="44">
        <v>2</v>
      </c>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row>
    <row r="71" spans="1:176" ht="27.75" customHeight="1">
      <c r="A71"/>
      <c r="B71"/>
      <c r="C71"/>
      <c r="D71"/>
      <c r="E71"/>
      <c r="F71"/>
      <c r="G71"/>
      <c r="H71"/>
      <c r="I71"/>
      <c r="J71"/>
      <c r="K71"/>
      <c r="L71"/>
      <c r="M71"/>
      <c r="N71"/>
      <c r="O71"/>
      <c r="P71"/>
      <c r="Q71"/>
      <c r="R71"/>
      <c r="S71"/>
      <c r="T71"/>
      <c r="U71"/>
      <c r="V71">
        <v>1</v>
      </c>
      <c r="W71" s="44">
        <v>1</v>
      </c>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row>
    <row r="72" spans="1:176" ht="27.75" customHeight="1">
      <c r="A72"/>
      <c r="B72"/>
      <c r="C72"/>
      <c r="D72"/>
      <c r="E72"/>
      <c r="F72"/>
      <c r="G72"/>
      <c r="H72"/>
      <c r="I72"/>
      <c r="J72"/>
      <c r="K72"/>
      <c r="L72"/>
      <c r="M72"/>
      <c r="N72"/>
      <c r="O72"/>
      <c r="P72"/>
      <c r="Q72"/>
      <c r="R72"/>
      <c r="S72"/>
      <c r="T72"/>
      <c r="U72"/>
      <c r="V72"/>
      <c r="W72" s="44">
        <f>LARGE(W67:W71,V71)</f>
        <v>6</v>
      </c>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row>
    <row r="73" spans="1:176" ht="27.75" customHeight="1">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row>
    <row r="74" spans="1:176" ht="27.75" customHeight="1">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row>
    <row r="75" spans="1:176" ht="27.75" customHeight="1">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row>
    <row r="76" spans="1:176" ht="27.75" customHeight="1">
      <c r="A76" s="45"/>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row>
    <row r="77" spans="1:176" ht="27.75" customHeight="1">
      <c r="A77" s="45"/>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row>
    <row r="78" spans="1:176" ht="27.75" customHeight="1">
      <c r="A78" s="45"/>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row>
    <row r="79" spans="1:176" ht="27.75" customHeight="1">
      <c r="A79" s="45"/>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7"/>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row>
    <row r="80" spans="1:176" ht="27.75" customHeight="1">
      <c r="A80" s="45"/>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row>
    <row r="81" spans="1:176" ht="27.75" customHeight="1">
      <c r="A81" s="45"/>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row>
    <row r="82" spans="1:176" ht="27.75" customHeight="1">
      <c r="A82" s="48"/>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row>
    <row r="83" spans="1:176" ht="27.75" customHeight="1">
      <c r="A83" s="45"/>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row>
    <row r="84" spans="1:176" ht="27.75" customHeight="1">
      <c r="A84" s="49"/>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7"/>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row>
    <row r="85" spans="1:136" ht="20.25">
      <c r="A85" s="49"/>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7"/>
      <c r="AG85"/>
      <c r="AH85" s="47"/>
      <c r="AI85" s="47"/>
      <c r="BQ85" s="55"/>
      <c r="CT85" s="55"/>
      <c r="EF85" s="55"/>
    </row>
    <row r="86" spans="1:136" ht="20.25">
      <c r="A86" s="48"/>
      <c r="B86"/>
      <c r="C86"/>
      <c r="D86"/>
      <c r="E86"/>
      <c r="F86"/>
      <c r="G86"/>
      <c r="H86"/>
      <c r="I86"/>
      <c r="J86"/>
      <c r="K86"/>
      <c r="L86"/>
      <c r="M86"/>
      <c r="N86"/>
      <c r="O86"/>
      <c r="P86"/>
      <c r="Q86"/>
      <c r="R86"/>
      <c r="S86"/>
      <c r="T86"/>
      <c r="U86"/>
      <c r="V86"/>
      <c r="W86"/>
      <c r="X86"/>
      <c r="Y86"/>
      <c r="Z86"/>
      <c r="AA86"/>
      <c r="AB86"/>
      <c r="AC86"/>
      <c r="AD86"/>
      <c r="AE86"/>
      <c r="AF86"/>
      <c r="AG86"/>
      <c r="AH86" s="47"/>
      <c r="AI86" s="47"/>
      <c r="BQ86" s="55"/>
      <c r="CT86" s="55"/>
      <c r="EF86" s="55"/>
    </row>
    <row r="87" spans="1:136" ht="20.25">
      <c r="A87" s="45"/>
      <c r="B87"/>
      <c r="C87"/>
      <c r="D87"/>
      <c r="E87"/>
      <c r="F87"/>
      <c r="G87"/>
      <c r="H87"/>
      <c r="I87"/>
      <c r="J87"/>
      <c r="K87"/>
      <c r="L87"/>
      <c r="M87"/>
      <c r="N87"/>
      <c r="O87"/>
      <c r="P87"/>
      <c r="Q87"/>
      <c r="R87"/>
      <c r="S87"/>
      <c r="T87"/>
      <c r="U87"/>
      <c r="V87"/>
      <c r="W87"/>
      <c r="X87"/>
      <c r="Y87"/>
      <c r="Z87"/>
      <c r="AA87"/>
      <c r="AB87"/>
      <c r="AC87"/>
      <c r="AD87"/>
      <c r="AE87"/>
      <c r="AF87"/>
      <c r="AG87"/>
      <c r="AH87" s="47"/>
      <c r="AI87" s="47"/>
      <c r="BQ87" s="55"/>
      <c r="CT87" s="55"/>
      <c r="EF87" s="55"/>
    </row>
    <row r="88" spans="1:136" ht="20.25">
      <c r="A88" s="55"/>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7"/>
      <c r="AG88" s="47"/>
      <c r="AH88" s="47"/>
      <c r="AI88" s="47"/>
      <c r="BQ88" s="55"/>
      <c r="CT88" s="55"/>
      <c r="EF88" s="55"/>
    </row>
    <row r="89" spans="1:136" ht="20.25">
      <c r="A89" s="55"/>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7"/>
      <c r="AG89" s="47"/>
      <c r="AH89" s="47"/>
      <c r="AI89" s="47"/>
      <c r="BQ89" s="55"/>
      <c r="CT89" s="55"/>
      <c r="EF89" s="55"/>
    </row>
    <row r="90" spans="1:136" ht="20.25">
      <c r="A90" s="55"/>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7"/>
      <c r="AG90" s="47"/>
      <c r="AH90" s="47"/>
      <c r="AI90" s="47"/>
      <c r="BQ90" s="55"/>
      <c r="CT90" s="55"/>
      <c r="EF90" s="55"/>
    </row>
    <row r="91" spans="1:136" ht="20.25">
      <c r="A91" s="55"/>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7"/>
      <c r="AG91" s="47"/>
      <c r="AH91" s="47"/>
      <c r="AI91" s="47"/>
      <c r="BQ91" s="55"/>
      <c r="CT91" s="55"/>
      <c r="EF91" s="55"/>
    </row>
    <row r="92" spans="1:136" ht="20.25">
      <c r="A92" s="55"/>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7"/>
      <c r="AG92" s="47"/>
      <c r="AH92" s="47"/>
      <c r="AI92" s="47"/>
      <c r="BQ92" s="55"/>
      <c r="CT92" s="55"/>
      <c r="EF92" s="55"/>
    </row>
    <row r="93" spans="1:136" ht="20.25">
      <c r="A93" s="55"/>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7"/>
      <c r="AG93" s="47"/>
      <c r="AH93" s="47"/>
      <c r="AI93" s="47"/>
      <c r="BQ93" s="55"/>
      <c r="CT93" s="55"/>
      <c r="EF93" s="55"/>
    </row>
    <row r="94" spans="1:136" ht="20.25">
      <c r="A94" s="55"/>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7"/>
      <c r="AG94" s="47"/>
      <c r="AH94" s="47"/>
      <c r="AI94" s="47"/>
      <c r="BQ94" s="55"/>
      <c r="CT94" s="55"/>
      <c r="EF94" s="55"/>
    </row>
    <row r="95" spans="1:136" ht="20.25">
      <c r="A95" s="55"/>
      <c r="B95" s="46"/>
      <c r="C95" s="46"/>
      <c r="D95" s="46"/>
      <c r="E95" s="46"/>
      <c r="F95" s="46"/>
      <c r="G95" s="46"/>
      <c r="H95" s="46"/>
      <c r="I95" s="46"/>
      <c r="J95" s="46"/>
      <c r="K95" s="46"/>
      <c r="L95" s="46"/>
      <c r="M95" s="46"/>
      <c r="N95" s="46"/>
      <c r="O95" s="46"/>
      <c r="P95" s="46"/>
      <c r="Q95" s="46"/>
      <c r="R95" s="46"/>
      <c r="S95" s="46"/>
      <c r="T95" s="46"/>
      <c r="U95" s="46"/>
      <c r="V95" s="46"/>
      <c r="W95" s="46"/>
      <c r="X95" s="46"/>
      <c r="Y95" s="46"/>
      <c r="Z95" s="46"/>
      <c r="AA95" s="46"/>
      <c r="AB95" s="46"/>
      <c r="AC95" s="46"/>
      <c r="AD95" s="46"/>
      <c r="AE95" s="46"/>
      <c r="AF95" s="47"/>
      <c r="AG95" s="47"/>
      <c r="AH95" s="47"/>
      <c r="AI95" s="47"/>
      <c r="BQ95" s="55"/>
      <c r="CT95" s="55"/>
      <c r="EF95" s="55"/>
    </row>
    <row r="96" spans="1:136" ht="20.25">
      <c r="A96" s="55"/>
      <c r="B96" s="46"/>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7"/>
      <c r="AG96" s="47"/>
      <c r="AH96" s="47"/>
      <c r="AI96" s="47"/>
      <c r="BQ96" s="55"/>
      <c r="CT96" s="55"/>
      <c r="EF96" s="55"/>
    </row>
    <row r="97" spans="1:136" ht="20.25">
      <c r="A97" s="55"/>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7"/>
      <c r="AG97" s="47"/>
      <c r="AH97" s="47"/>
      <c r="AI97" s="47"/>
      <c r="BQ97" s="55"/>
      <c r="CT97" s="55"/>
      <c r="EF97" s="55"/>
    </row>
    <row r="98" spans="1:136" ht="20.25">
      <c r="A98" s="55"/>
      <c r="B98" s="46"/>
      <c r="C98" s="46"/>
      <c r="D98" s="46"/>
      <c r="E98" s="46"/>
      <c r="F98" s="46"/>
      <c r="G98" s="46"/>
      <c r="H98" s="46"/>
      <c r="I98" s="46"/>
      <c r="J98" s="46"/>
      <c r="K98" s="46"/>
      <c r="L98" s="46"/>
      <c r="M98" s="46"/>
      <c r="N98" s="46"/>
      <c r="O98" s="46"/>
      <c r="P98" s="46"/>
      <c r="Q98" s="46"/>
      <c r="R98" s="46"/>
      <c r="S98" s="46"/>
      <c r="T98" s="46"/>
      <c r="U98" s="46"/>
      <c r="V98" s="46"/>
      <c r="W98" s="46"/>
      <c r="X98" s="46"/>
      <c r="Y98" s="46"/>
      <c r="Z98" s="46"/>
      <c r="AA98" s="46"/>
      <c r="AB98" s="46"/>
      <c r="AC98" s="46"/>
      <c r="AD98" s="46"/>
      <c r="AE98" s="46"/>
      <c r="AF98" s="47"/>
      <c r="AG98" s="47"/>
      <c r="AH98" s="47"/>
      <c r="AI98" s="47"/>
      <c r="BQ98" s="55"/>
      <c r="CT98" s="55"/>
      <c r="EF98" s="55"/>
    </row>
    <row r="99" spans="1:136" ht="20.25">
      <c r="A99" s="55"/>
      <c r="B99" s="46"/>
      <c r="C99" s="46"/>
      <c r="D99" s="46"/>
      <c r="E99" s="46"/>
      <c r="F99" s="46"/>
      <c r="G99" s="46"/>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7"/>
      <c r="AG99" s="47"/>
      <c r="AH99" s="47"/>
      <c r="AI99" s="47"/>
      <c r="BQ99" s="55"/>
      <c r="CT99" s="55"/>
      <c r="EF99" s="55"/>
    </row>
    <row r="100" spans="1:136" ht="20.25">
      <c r="A100" s="55"/>
      <c r="B100" s="46"/>
      <c r="C100" s="46"/>
      <c r="D100" s="46"/>
      <c r="E100" s="46"/>
      <c r="F100" s="46"/>
      <c r="G100" s="4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7"/>
      <c r="AG100" s="47"/>
      <c r="AH100" s="47"/>
      <c r="AI100" s="47"/>
      <c r="BQ100" s="55"/>
      <c r="CT100" s="55"/>
      <c r="EF100" s="55"/>
    </row>
    <row r="101" spans="1:136" ht="20.25">
      <c r="A101" s="55"/>
      <c r="B101" s="46"/>
      <c r="C101" s="46"/>
      <c r="D101" s="46"/>
      <c r="E101" s="46"/>
      <c r="F101" s="46"/>
      <c r="G101" s="46"/>
      <c r="H101" s="46"/>
      <c r="I101" s="46"/>
      <c r="J101" s="46"/>
      <c r="K101" s="46"/>
      <c r="L101" s="46"/>
      <c r="M101" s="46"/>
      <c r="N101" s="46"/>
      <c r="O101" s="46"/>
      <c r="P101" s="46"/>
      <c r="Q101" s="46"/>
      <c r="R101" s="46"/>
      <c r="S101" s="46"/>
      <c r="T101" s="46"/>
      <c r="U101" s="46"/>
      <c r="V101" s="46"/>
      <c r="W101" s="46"/>
      <c r="X101" s="46"/>
      <c r="Y101" s="46"/>
      <c r="Z101" s="46"/>
      <c r="AA101" s="46"/>
      <c r="AB101" s="46"/>
      <c r="AC101" s="46"/>
      <c r="AD101" s="46"/>
      <c r="AE101" s="46"/>
      <c r="AF101" s="47"/>
      <c r="AG101" s="47"/>
      <c r="AH101" s="47"/>
      <c r="AI101" s="47"/>
      <c r="BQ101" s="55"/>
      <c r="CT101" s="55"/>
      <c r="EF101" s="55"/>
    </row>
    <row r="102" spans="1:136" ht="20.25">
      <c r="A102" s="55"/>
      <c r="B102" s="46"/>
      <c r="C102" s="46"/>
      <c r="D102" s="46"/>
      <c r="E102" s="46"/>
      <c r="F102" s="46"/>
      <c r="G102" s="46"/>
      <c r="H102" s="46"/>
      <c r="I102" s="46"/>
      <c r="J102" s="46"/>
      <c r="K102" s="46"/>
      <c r="L102" s="46"/>
      <c r="M102" s="46"/>
      <c r="N102" s="46"/>
      <c r="O102" s="46"/>
      <c r="P102" s="46"/>
      <c r="Q102" s="46"/>
      <c r="R102" s="46"/>
      <c r="S102" s="46"/>
      <c r="T102" s="46"/>
      <c r="U102" s="46"/>
      <c r="V102" s="46"/>
      <c r="W102" s="46"/>
      <c r="X102" s="46"/>
      <c r="Y102" s="46"/>
      <c r="Z102" s="46"/>
      <c r="AA102" s="46"/>
      <c r="AB102" s="46"/>
      <c r="AC102" s="46"/>
      <c r="AD102" s="46"/>
      <c r="AE102" s="46"/>
      <c r="AF102" s="47"/>
      <c r="AG102" s="47"/>
      <c r="AH102" s="47"/>
      <c r="AI102" s="47"/>
      <c r="BQ102" s="55"/>
      <c r="CT102" s="55"/>
      <c r="EF102" s="55"/>
    </row>
    <row r="103" spans="1:136" ht="20.25">
      <c r="A103" s="55"/>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7"/>
      <c r="AG103" s="47"/>
      <c r="AH103" s="47"/>
      <c r="AI103" s="47"/>
      <c r="BQ103" s="55"/>
      <c r="CT103" s="55"/>
      <c r="EF103" s="55"/>
    </row>
    <row r="104" spans="1:136" ht="20.25">
      <c r="A104" s="55"/>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7"/>
      <c r="AG104" s="47"/>
      <c r="AH104" s="47"/>
      <c r="AI104" s="47"/>
      <c r="BQ104" s="55"/>
      <c r="CT104" s="55"/>
      <c r="EF104" s="55"/>
    </row>
    <row r="105" spans="1:136" ht="20.25">
      <c r="A105" s="55"/>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7"/>
      <c r="AG105" s="47"/>
      <c r="AH105" s="47"/>
      <c r="AI105" s="47"/>
      <c r="BQ105" s="55"/>
      <c r="CT105" s="55"/>
      <c r="EF105" s="55"/>
    </row>
    <row r="106" spans="1:136" ht="20.25">
      <c r="A106" s="55"/>
      <c r="B106" s="46"/>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7"/>
      <c r="AG106" s="47"/>
      <c r="AH106" s="47"/>
      <c r="AI106" s="47"/>
      <c r="BQ106" s="55"/>
      <c r="CT106" s="55"/>
      <c r="EF106" s="55"/>
    </row>
    <row r="107" spans="1:136" ht="20.25">
      <c r="A107" s="55"/>
      <c r="B107" s="46"/>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7"/>
      <c r="AG107" s="47"/>
      <c r="AH107" s="47"/>
      <c r="AI107" s="47"/>
      <c r="BQ107" s="55"/>
      <c r="CT107" s="55"/>
      <c r="EF107" s="55"/>
    </row>
    <row r="108" spans="1:136" ht="20.25">
      <c r="A108" s="55"/>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7"/>
      <c r="AG108" s="47"/>
      <c r="AH108" s="47"/>
      <c r="AI108" s="47"/>
      <c r="BQ108" s="55"/>
      <c r="CT108" s="55"/>
      <c r="EF108" s="55"/>
    </row>
    <row r="109" spans="1:136" ht="20.25">
      <c r="A109" s="55"/>
      <c r="B109" s="46"/>
      <c r="C109" s="46"/>
      <c r="D109" s="46"/>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7"/>
      <c r="AG109" s="47"/>
      <c r="AH109" s="47"/>
      <c r="AI109" s="47"/>
      <c r="BQ109" s="55"/>
      <c r="CT109" s="55"/>
      <c r="EF109" s="55"/>
    </row>
    <row r="110" spans="1:136" ht="20.25">
      <c r="A110" s="55"/>
      <c r="B110" s="46"/>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7"/>
      <c r="AG110" s="47"/>
      <c r="AH110" s="47"/>
      <c r="AI110" s="47"/>
      <c r="BQ110" s="55"/>
      <c r="CT110" s="55"/>
      <c r="EF110" s="55"/>
    </row>
    <row r="111" spans="1:136" ht="20.25">
      <c r="A111" s="55"/>
      <c r="B111" s="46"/>
      <c r="C111" s="46"/>
      <c r="D111" s="46"/>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7"/>
      <c r="AG111" s="47"/>
      <c r="AH111" s="47"/>
      <c r="AI111" s="47"/>
      <c r="BQ111" s="55"/>
      <c r="CT111" s="55"/>
      <c r="EF111" s="55"/>
    </row>
    <row r="112" spans="32:35" ht="20.25">
      <c r="AF112" s="47"/>
      <c r="AG112" s="47"/>
      <c r="AH112" s="47"/>
      <c r="AI112" s="47"/>
    </row>
  </sheetData>
  <sheetProtection selectLockedCells="1" selectUnlockedCells="1"/>
  <mergeCells count="869">
    <mergeCell ref="AQ2:AR4"/>
    <mergeCell ref="AS2:AS4"/>
    <mergeCell ref="Y2:AA4"/>
    <mergeCell ref="AB2:AB4"/>
    <mergeCell ref="AJ2:AL4"/>
    <mergeCell ref="AM2:AM4"/>
    <mergeCell ref="AN2:AO4"/>
    <mergeCell ref="AP2:AP4"/>
    <mergeCell ref="AF1:AP1"/>
    <mergeCell ref="AQ1:AX1"/>
    <mergeCell ref="C2:G4"/>
    <mergeCell ref="H2:H4"/>
    <mergeCell ref="I2:J4"/>
    <mergeCell ref="K2:K4"/>
    <mergeCell ref="L2:P4"/>
    <mergeCell ref="Q2:Q4"/>
    <mergeCell ref="R2:S4"/>
    <mergeCell ref="T2:T4"/>
    <mergeCell ref="A1:B4"/>
    <mergeCell ref="C1:K1"/>
    <mergeCell ref="L1:T1"/>
    <mergeCell ref="U1:AE1"/>
    <mergeCell ref="U2:W4"/>
    <mergeCell ref="X2:X4"/>
    <mergeCell ref="BS2:BT3"/>
    <mergeCell ref="BU2:BU4"/>
    <mergeCell ref="BV2:BW3"/>
    <mergeCell ref="BX2:BX4"/>
    <mergeCell ref="BS4:BT4"/>
    <mergeCell ref="BV4:BW4"/>
    <mergeCell ref="BS1:CA1"/>
    <mergeCell ref="BB2:BC4"/>
    <mergeCell ref="BD2:BD4"/>
    <mergeCell ref="BE2:BE4"/>
    <mergeCell ref="BF2:BF4"/>
    <mergeCell ref="AY1:BF1"/>
    <mergeCell ref="BL2:BL4"/>
    <mergeCell ref="BY2:BZ3"/>
    <mergeCell ref="CA2:CA4"/>
    <mergeCell ref="BY4:BZ4"/>
    <mergeCell ref="BG1:BN1"/>
    <mergeCell ref="BO1:BO4"/>
    <mergeCell ref="BP1:BP4"/>
    <mergeCell ref="BQ1:BR4"/>
    <mergeCell ref="BM2:BM4"/>
    <mergeCell ref="BN2:BN4"/>
    <mergeCell ref="CB2:CD2"/>
    <mergeCell ref="CE2:CE4"/>
    <mergeCell ref="CF2:CH2"/>
    <mergeCell ref="CI2:CI4"/>
    <mergeCell ref="CJ2:CO2"/>
    <mergeCell ref="CP2:CP4"/>
    <mergeCell ref="CV2:CV4"/>
    <mergeCell ref="CW2:CW4"/>
    <mergeCell ref="CR1:CR4"/>
    <mergeCell ref="CS1:CS4"/>
    <mergeCell ref="CT1:CU4"/>
    <mergeCell ref="CV1:CY1"/>
    <mergeCell ref="AY2:AZ4"/>
    <mergeCell ref="BA2:BA4"/>
    <mergeCell ref="CZ1:DT1"/>
    <mergeCell ref="DU1:EB1"/>
    <mergeCell ref="DN2:DS3"/>
    <mergeCell ref="DT2:DT4"/>
    <mergeCell ref="DU2:DU4"/>
    <mergeCell ref="DV2:DV4"/>
    <mergeCell ref="CB1:CP1"/>
    <mergeCell ref="CQ1:CQ4"/>
    <mergeCell ref="AT2:AU4"/>
    <mergeCell ref="AV2:AV4"/>
    <mergeCell ref="AW2:AW4"/>
    <mergeCell ref="AX2:AX4"/>
    <mergeCell ref="EF1:EG1"/>
    <mergeCell ref="AC2:AD4"/>
    <mergeCell ref="AE2:AE4"/>
    <mergeCell ref="AF2:AH4"/>
    <mergeCell ref="AI2:AI4"/>
    <mergeCell ref="BG2:BG4"/>
    <mergeCell ref="BH2:BH4"/>
    <mergeCell ref="BI2:BI4"/>
    <mergeCell ref="BJ2:BJ4"/>
    <mergeCell ref="BK2:BK4"/>
    <mergeCell ref="DG2:DL3"/>
    <mergeCell ref="DM2:DM4"/>
    <mergeCell ref="ED1:ED4"/>
    <mergeCell ref="EE1:EE4"/>
    <mergeCell ref="EC1:EC4"/>
    <mergeCell ref="CX2:CX4"/>
    <mergeCell ref="CY2:CY4"/>
    <mergeCell ref="CZ2:DE3"/>
    <mergeCell ref="DF2:DF4"/>
    <mergeCell ref="CJ3:CK3"/>
    <mergeCell ref="CL3:CM3"/>
    <mergeCell ref="CN3:CO3"/>
    <mergeCell ref="DW2:DW4"/>
    <mergeCell ref="DX2:DX4"/>
    <mergeCell ref="DY2:DY4"/>
    <mergeCell ref="DZ2:DZ4"/>
    <mergeCell ref="EA2:EA4"/>
    <mergeCell ref="EB2:EB4"/>
    <mergeCell ref="EF2:EF4"/>
    <mergeCell ref="EG2:EG4"/>
    <mergeCell ref="AN5:AO5"/>
    <mergeCell ref="AQ5:AR5"/>
    <mergeCell ref="A5:A6"/>
    <mergeCell ref="C5:G5"/>
    <mergeCell ref="I5:J5"/>
    <mergeCell ref="L5:P5"/>
    <mergeCell ref="R5:S5"/>
    <mergeCell ref="U5:W5"/>
    <mergeCell ref="Y5:AA5"/>
    <mergeCell ref="AC5:AD5"/>
    <mergeCell ref="AF5:AH5"/>
    <mergeCell ref="AJ5:AL5"/>
    <mergeCell ref="CT5:CT6"/>
    <mergeCell ref="ED5:ED6"/>
    <mergeCell ref="AT5:AU5"/>
    <mergeCell ref="AY5:AZ5"/>
    <mergeCell ref="BB5:BC5"/>
    <mergeCell ref="BP5:BP6"/>
    <mergeCell ref="BQ5:BQ6"/>
    <mergeCell ref="CJ5:CK5"/>
    <mergeCell ref="A7:A8"/>
    <mergeCell ref="C7:G7"/>
    <mergeCell ref="I7:J7"/>
    <mergeCell ref="L7:P7"/>
    <mergeCell ref="R7:S7"/>
    <mergeCell ref="CL5:CM5"/>
    <mergeCell ref="CN5:CO5"/>
    <mergeCell ref="CR5:CR6"/>
    <mergeCell ref="CS5:CS6"/>
    <mergeCell ref="EE5:EE6"/>
    <mergeCell ref="EF5:EF6"/>
    <mergeCell ref="EG5:EG6"/>
    <mergeCell ref="BP7:BP8"/>
    <mergeCell ref="BQ7:BQ8"/>
    <mergeCell ref="U7:W7"/>
    <mergeCell ref="Y7:AA7"/>
    <mergeCell ref="AC7:AD7"/>
    <mergeCell ref="AF7:AH7"/>
    <mergeCell ref="AJ7:AL7"/>
    <mergeCell ref="AN7:AO7"/>
    <mergeCell ref="AQ7:AR7"/>
    <mergeCell ref="AT7:AU7"/>
    <mergeCell ref="AY7:AZ7"/>
    <mergeCell ref="BB7:BC7"/>
    <mergeCell ref="CJ7:CK7"/>
    <mergeCell ref="CL7:CM7"/>
    <mergeCell ref="CN7:CO7"/>
    <mergeCell ref="CR7:CR8"/>
    <mergeCell ref="CS7:CS8"/>
    <mergeCell ref="CT7:CT8"/>
    <mergeCell ref="ED7:ED8"/>
    <mergeCell ref="EE7:EE8"/>
    <mergeCell ref="EF7:EF8"/>
    <mergeCell ref="EG7:EG8"/>
    <mergeCell ref="AN9:AO9"/>
    <mergeCell ref="AQ9:AR9"/>
    <mergeCell ref="A9:A10"/>
    <mergeCell ref="C9:G9"/>
    <mergeCell ref="I9:J9"/>
    <mergeCell ref="L9:P9"/>
    <mergeCell ref="R9:S9"/>
    <mergeCell ref="U9:W9"/>
    <mergeCell ref="Y9:AA9"/>
    <mergeCell ref="AC9:AD9"/>
    <mergeCell ref="AF9:AH9"/>
    <mergeCell ref="AJ9:AL9"/>
    <mergeCell ref="CT9:CT10"/>
    <mergeCell ref="ED9:ED10"/>
    <mergeCell ref="AT9:AU9"/>
    <mergeCell ref="AY9:AZ9"/>
    <mergeCell ref="BB9:BC9"/>
    <mergeCell ref="BP9:BP10"/>
    <mergeCell ref="BQ9:BQ10"/>
    <mergeCell ref="CJ9:CK9"/>
    <mergeCell ref="A11:A12"/>
    <mergeCell ref="C11:G11"/>
    <mergeCell ref="I11:J11"/>
    <mergeCell ref="L11:P11"/>
    <mergeCell ref="R11:S11"/>
    <mergeCell ref="CL9:CM9"/>
    <mergeCell ref="CN9:CO9"/>
    <mergeCell ref="CR9:CR10"/>
    <mergeCell ref="CS9:CS10"/>
    <mergeCell ref="EE9:EE10"/>
    <mergeCell ref="EF9:EF10"/>
    <mergeCell ref="EG9:EG10"/>
    <mergeCell ref="BP11:BP12"/>
    <mergeCell ref="BQ11:BQ12"/>
    <mergeCell ref="U11:W11"/>
    <mergeCell ref="Y11:AA11"/>
    <mergeCell ref="AC11:AD11"/>
    <mergeCell ref="AF11:AH11"/>
    <mergeCell ref="AJ11:AL11"/>
    <mergeCell ref="AN11:AO11"/>
    <mergeCell ref="AQ11:AR11"/>
    <mergeCell ref="AT11:AU11"/>
    <mergeCell ref="AY11:AZ11"/>
    <mergeCell ref="BB11:BC11"/>
    <mergeCell ref="CJ11:CK11"/>
    <mergeCell ref="CL11:CM11"/>
    <mergeCell ref="CN11:CO11"/>
    <mergeCell ref="CR11:CR12"/>
    <mergeCell ref="CS11:CS12"/>
    <mergeCell ref="CT11:CT12"/>
    <mergeCell ref="ED11:ED12"/>
    <mergeCell ref="EE11:EE12"/>
    <mergeCell ref="EF11:EF12"/>
    <mergeCell ref="EG11:EG12"/>
    <mergeCell ref="AN13:AO13"/>
    <mergeCell ref="AQ13:AR13"/>
    <mergeCell ref="A13:A14"/>
    <mergeCell ref="C13:G13"/>
    <mergeCell ref="I13:J13"/>
    <mergeCell ref="L13:P13"/>
    <mergeCell ref="R13:S13"/>
    <mergeCell ref="U13:W13"/>
    <mergeCell ref="Y13:AA13"/>
    <mergeCell ref="AC13:AD13"/>
    <mergeCell ref="AF13:AH13"/>
    <mergeCell ref="AJ13:AL13"/>
    <mergeCell ref="CT13:CT14"/>
    <mergeCell ref="ED13:ED14"/>
    <mergeCell ref="AT13:AU13"/>
    <mergeCell ref="AY13:AZ13"/>
    <mergeCell ref="BB13:BC13"/>
    <mergeCell ref="BP13:BP14"/>
    <mergeCell ref="BQ13:BQ14"/>
    <mergeCell ref="CJ13:CK13"/>
    <mergeCell ref="A15:A16"/>
    <mergeCell ref="C15:G15"/>
    <mergeCell ref="I15:J15"/>
    <mergeCell ref="L15:P15"/>
    <mergeCell ref="R15:S15"/>
    <mergeCell ref="CL13:CM13"/>
    <mergeCell ref="CN13:CO13"/>
    <mergeCell ref="CR13:CR14"/>
    <mergeCell ref="CS13:CS14"/>
    <mergeCell ref="EE13:EE14"/>
    <mergeCell ref="EF13:EF14"/>
    <mergeCell ref="EG13:EG14"/>
    <mergeCell ref="BP15:BP16"/>
    <mergeCell ref="BQ15:BQ16"/>
    <mergeCell ref="U15:W15"/>
    <mergeCell ref="Y15:AA15"/>
    <mergeCell ref="AC15:AD15"/>
    <mergeCell ref="AF15:AH15"/>
    <mergeCell ref="AJ15:AL15"/>
    <mergeCell ref="AN15:AO15"/>
    <mergeCell ref="AQ15:AR15"/>
    <mergeCell ref="AT15:AU15"/>
    <mergeCell ref="AY15:AZ15"/>
    <mergeCell ref="BB15:BC15"/>
    <mergeCell ref="CJ15:CK15"/>
    <mergeCell ref="CL15:CM15"/>
    <mergeCell ref="CN15:CO15"/>
    <mergeCell ref="CR15:CR16"/>
    <mergeCell ref="CS15:CS16"/>
    <mergeCell ref="CT15:CT16"/>
    <mergeCell ref="ED15:ED16"/>
    <mergeCell ref="EE15:EE16"/>
    <mergeCell ref="EF15:EF16"/>
    <mergeCell ref="EG15:EG16"/>
    <mergeCell ref="AN17:AO17"/>
    <mergeCell ref="AQ17:AR17"/>
    <mergeCell ref="A17:A18"/>
    <mergeCell ref="C17:G17"/>
    <mergeCell ref="I17:J17"/>
    <mergeCell ref="L17:P17"/>
    <mergeCell ref="R17:S17"/>
    <mergeCell ref="U17:W17"/>
    <mergeCell ref="Y17:AA17"/>
    <mergeCell ref="AC17:AD17"/>
    <mergeCell ref="AF17:AH17"/>
    <mergeCell ref="AJ17:AL17"/>
    <mergeCell ref="CT17:CT18"/>
    <mergeCell ref="ED17:ED18"/>
    <mergeCell ref="AT17:AU17"/>
    <mergeCell ref="AY17:AZ17"/>
    <mergeCell ref="BB17:BC17"/>
    <mergeCell ref="BP17:BP18"/>
    <mergeCell ref="BQ17:BQ18"/>
    <mergeCell ref="CJ17:CK17"/>
    <mergeCell ref="A19:A20"/>
    <mergeCell ref="C19:G19"/>
    <mergeCell ref="I19:J19"/>
    <mergeCell ref="L19:P19"/>
    <mergeCell ref="R19:S19"/>
    <mergeCell ref="CL17:CM17"/>
    <mergeCell ref="CN17:CO17"/>
    <mergeCell ref="CR17:CR18"/>
    <mergeCell ref="CS17:CS18"/>
    <mergeCell ref="EE17:EE18"/>
    <mergeCell ref="EF17:EF18"/>
    <mergeCell ref="EG17:EG18"/>
    <mergeCell ref="BP19:BP20"/>
    <mergeCell ref="BQ19:BQ20"/>
    <mergeCell ref="U19:W19"/>
    <mergeCell ref="Y19:AA19"/>
    <mergeCell ref="AC19:AD19"/>
    <mergeCell ref="AF19:AH19"/>
    <mergeCell ref="AJ19:AL19"/>
    <mergeCell ref="AN19:AO19"/>
    <mergeCell ref="AQ19:AR19"/>
    <mergeCell ref="AT19:AU19"/>
    <mergeCell ref="AY19:AZ19"/>
    <mergeCell ref="BB19:BC19"/>
    <mergeCell ref="CJ19:CK19"/>
    <mergeCell ref="CL19:CM19"/>
    <mergeCell ref="CN19:CO19"/>
    <mergeCell ref="CR19:CR20"/>
    <mergeCell ref="CS19:CS20"/>
    <mergeCell ref="CT19:CT20"/>
    <mergeCell ref="ED19:ED20"/>
    <mergeCell ref="EE19:EE20"/>
    <mergeCell ref="EF19:EF20"/>
    <mergeCell ref="EG19:EG20"/>
    <mergeCell ref="AN21:AO21"/>
    <mergeCell ref="AQ21:AR21"/>
    <mergeCell ref="A21:A22"/>
    <mergeCell ref="C21:G21"/>
    <mergeCell ref="I21:J21"/>
    <mergeCell ref="L21:P21"/>
    <mergeCell ref="R21:S21"/>
    <mergeCell ref="U21:W21"/>
    <mergeCell ref="Y21:AA21"/>
    <mergeCell ref="AC21:AD21"/>
    <mergeCell ref="AF21:AH21"/>
    <mergeCell ref="AJ21:AL21"/>
    <mergeCell ref="CT21:CT22"/>
    <mergeCell ref="ED21:ED22"/>
    <mergeCell ref="AT21:AU21"/>
    <mergeCell ref="AY21:AZ21"/>
    <mergeCell ref="BB21:BC21"/>
    <mergeCell ref="BP21:BP22"/>
    <mergeCell ref="BQ21:BQ22"/>
    <mergeCell ref="CJ21:CK21"/>
    <mergeCell ref="A23:A24"/>
    <mergeCell ref="C23:G23"/>
    <mergeCell ref="I23:J23"/>
    <mergeCell ref="L23:P23"/>
    <mergeCell ref="R23:S23"/>
    <mergeCell ref="CL21:CM21"/>
    <mergeCell ref="CN21:CO21"/>
    <mergeCell ref="CR21:CR22"/>
    <mergeCell ref="CS21:CS22"/>
    <mergeCell ref="EE21:EE22"/>
    <mergeCell ref="EF21:EF22"/>
    <mergeCell ref="EG21:EG22"/>
    <mergeCell ref="BP23:BP24"/>
    <mergeCell ref="BQ23:BQ24"/>
    <mergeCell ref="U23:W23"/>
    <mergeCell ref="Y23:AA23"/>
    <mergeCell ref="AC23:AD23"/>
    <mergeCell ref="AF23:AH23"/>
    <mergeCell ref="AJ23:AL23"/>
    <mergeCell ref="AN23:AO23"/>
    <mergeCell ref="AQ23:AR23"/>
    <mergeCell ref="AT23:AU23"/>
    <mergeCell ref="AY23:AZ23"/>
    <mergeCell ref="BB23:BC23"/>
    <mergeCell ref="CJ23:CK23"/>
    <mergeCell ref="CL23:CM23"/>
    <mergeCell ref="CN23:CO23"/>
    <mergeCell ref="CR23:CR24"/>
    <mergeCell ref="CS23:CS24"/>
    <mergeCell ref="CT23:CT24"/>
    <mergeCell ref="ED23:ED24"/>
    <mergeCell ref="EE23:EE24"/>
    <mergeCell ref="EF23:EF24"/>
    <mergeCell ref="EG23:EG24"/>
    <mergeCell ref="AN25:AO25"/>
    <mergeCell ref="AQ25:AR25"/>
    <mergeCell ref="A25:A26"/>
    <mergeCell ref="C25:G25"/>
    <mergeCell ref="I25:J25"/>
    <mergeCell ref="L25:P25"/>
    <mergeCell ref="R25:S25"/>
    <mergeCell ref="U25:W25"/>
    <mergeCell ref="Y25:AA25"/>
    <mergeCell ref="AC25:AD25"/>
    <mergeCell ref="AF25:AH25"/>
    <mergeCell ref="AJ25:AL25"/>
    <mergeCell ref="CT25:CT26"/>
    <mergeCell ref="ED25:ED26"/>
    <mergeCell ref="AT25:AU25"/>
    <mergeCell ref="AY25:AZ25"/>
    <mergeCell ref="BB25:BC25"/>
    <mergeCell ref="BP25:BP26"/>
    <mergeCell ref="BQ25:BQ26"/>
    <mergeCell ref="CJ25:CK25"/>
    <mergeCell ref="A27:A28"/>
    <mergeCell ref="C27:G27"/>
    <mergeCell ref="I27:J27"/>
    <mergeCell ref="L27:P27"/>
    <mergeCell ref="R27:S27"/>
    <mergeCell ref="CL25:CM25"/>
    <mergeCell ref="CN25:CO25"/>
    <mergeCell ref="CR25:CR26"/>
    <mergeCell ref="CS25:CS26"/>
    <mergeCell ref="EE25:EE26"/>
    <mergeCell ref="EF25:EF26"/>
    <mergeCell ref="EG25:EG26"/>
    <mergeCell ref="BP27:BP28"/>
    <mergeCell ref="BQ27:BQ28"/>
    <mergeCell ref="U27:W27"/>
    <mergeCell ref="Y27:AA27"/>
    <mergeCell ref="AC27:AD27"/>
    <mergeCell ref="AF27:AH27"/>
    <mergeCell ref="AJ27:AL27"/>
    <mergeCell ref="AN27:AO27"/>
    <mergeCell ref="AQ27:AR27"/>
    <mergeCell ref="AT27:AU27"/>
    <mergeCell ref="AY27:AZ27"/>
    <mergeCell ref="BB27:BC27"/>
    <mergeCell ref="CJ27:CK27"/>
    <mergeCell ref="CL27:CM27"/>
    <mergeCell ref="CN27:CO27"/>
    <mergeCell ref="CR27:CR28"/>
    <mergeCell ref="CS27:CS28"/>
    <mergeCell ref="CT27:CT28"/>
    <mergeCell ref="ED27:ED28"/>
    <mergeCell ref="EE27:EE28"/>
    <mergeCell ref="EF27:EF28"/>
    <mergeCell ref="EG27:EG28"/>
    <mergeCell ref="AN29:AO29"/>
    <mergeCell ref="AQ29:AR29"/>
    <mergeCell ref="A29:A30"/>
    <mergeCell ref="C29:G29"/>
    <mergeCell ref="I29:J29"/>
    <mergeCell ref="L29:P29"/>
    <mergeCell ref="R29:S29"/>
    <mergeCell ref="U29:W29"/>
    <mergeCell ref="Y29:AA29"/>
    <mergeCell ref="AC29:AD29"/>
    <mergeCell ref="AF29:AH29"/>
    <mergeCell ref="AJ29:AL29"/>
    <mergeCell ref="CT29:CT30"/>
    <mergeCell ref="ED29:ED30"/>
    <mergeCell ref="AT29:AU29"/>
    <mergeCell ref="AY29:AZ29"/>
    <mergeCell ref="BB29:BC29"/>
    <mergeCell ref="BP29:BP30"/>
    <mergeCell ref="BQ29:BQ30"/>
    <mergeCell ref="CJ29:CK29"/>
    <mergeCell ref="A31:A32"/>
    <mergeCell ref="C31:G31"/>
    <mergeCell ref="I31:J31"/>
    <mergeCell ref="L31:P31"/>
    <mergeCell ref="R31:S31"/>
    <mergeCell ref="CL29:CM29"/>
    <mergeCell ref="CN29:CO29"/>
    <mergeCell ref="CR29:CR30"/>
    <mergeCell ref="CS29:CS30"/>
    <mergeCell ref="EE29:EE30"/>
    <mergeCell ref="EF29:EF30"/>
    <mergeCell ref="EG29:EG30"/>
    <mergeCell ref="BP31:BP32"/>
    <mergeCell ref="BQ31:BQ32"/>
    <mergeCell ref="U31:W31"/>
    <mergeCell ref="Y31:AA31"/>
    <mergeCell ref="AC31:AD31"/>
    <mergeCell ref="AF31:AH31"/>
    <mergeCell ref="AJ31:AL31"/>
    <mergeCell ref="AN31:AO31"/>
    <mergeCell ref="AQ31:AR31"/>
    <mergeCell ref="AT31:AU31"/>
    <mergeCell ref="AY31:AZ31"/>
    <mergeCell ref="BB31:BC31"/>
    <mergeCell ref="CJ31:CK31"/>
    <mergeCell ref="CL31:CM31"/>
    <mergeCell ref="CN31:CO31"/>
    <mergeCell ref="CR31:CR32"/>
    <mergeCell ref="CS31:CS32"/>
    <mergeCell ref="CT31:CT32"/>
    <mergeCell ref="ED31:ED32"/>
    <mergeCell ref="EE31:EE32"/>
    <mergeCell ref="EF31:EF32"/>
    <mergeCell ref="EG31:EG32"/>
    <mergeCell ref="AN33:AO33"/>
    <mergeCell ref="AQ33:AR33"/>
    <mergeCell ref="A33:A34"/>
    <mergeCell ref="C33:G33"/>
    <mergeCell ref="I33:J33"/>
    <mergeCell ref="L33:P33"/>
    <mergeCell ref="R33:S33"/>
    <mergeCell ref="U33:W33"/>
    <mergeCell ref="Y33:AA33"/>
    <mergeCell ref="AC33:AD33"/>
    <mergeCell ref="AF33:AH33"/>
    <mergeCell ref="AJ33:AL33"/>
    <mergeCell ref="CT33:CT34"/>
    <mergeCell ref="ED33:ED34"/>
    <mergeCell ref="AT33:AU33"/>
    <mergeCell ref="AY33:AZ33"/>
    <mergeCell ref="BB33:BC33"/>
    <mergeCell ref="BP33:BP34"/>
    <mergeCell ref="BQ33:BQ34"/>
    <mergeCell ref="CJ33:CK33"/>
    <mergeCell ref="A35:A36"/>
    <mergeCell ref="C35:G35"/>
    <mergeCell ref="I35:J35"/>
    <mergeCell ref="L35:P35"/>
    <mergeCell ref="R35:S35"/>
    <mergeCell ref="CL33:CM33"/>
    <mergeCell ref="CN33:CO33"/>
    <mergeCell ref="CR33:CR34"/>
    <mergeCell ref="CS33:CS34"/>
    <mergeCell ref="EE33:EE34"/>
    <mergeCell ref="EF33:EF34"/>
    <mergeCell ref="EG33:EG34"/>
    <mergeCell ref="BP35:BP36"/>
    <mergeCell ref="BQ35:BQ36"/>
    <mergeCell ref="U35:W35"/>
    <mergeCell ref="Y35:AA35"/>
    <mergeCell ref="AC35:AD35"/>
    <mergeCell ref="AF35:AH35"/>
    <mergeCell ref="AJ35:AL35"/>
    <mergeCell ref="AN35:AO35"/>
    <mergeCell ref="AQ35:AR35"/>
    <mergeCell ref="AT35:AU35"/>
    <mergeCell ref="AY35:AZ35"/>
    <mergeCell ref="BB35:BC35"/>
    <mergeCell ref="CJ35:CK35"/>
    <mergeCell ref="CL35:CM35"/>
    <mergeCell ref="CN35:CO35"/>
    <mergeCell ref="CR35:CR36"/>
    <mergeCell ref="CS35:CS36"/>
    <mergeCell ref="CT35:CT36"/>
    <mergeCell ref="ED35:ED36"/>
    <mergeCell ref="EE35:EE36"/>
    <mergeCell ref="EF35:EF36"/>
    <mergeCell ref="EG35:EG36"/>
    <mergeCell ref="AN37:AO37"/>
    <mergeCell ref="AQ37:AR37"/>
    <mergeCell ref="A37:A38"/>
    <mergeCell ref="C37:G37"/>
    <mergeCell ref="I37:J37"/>
    <mergeCell ref="L37:P37"/>
    <mergeCell ref="R37:S37"/>
    <mergeCell ref="U37:W37"/>
    <mergeCell ref="Y37:AA37"/>
    <mergeCell ref="AC37:AD37"/>
    <mergeCell ref="AF37:AH37"/>
    <mergeCell ref="AJ37:AL37"/>
    <mergeCell ref="CT37:CT38"/>
    <mergeCell ref="ED37:ED38"/>
    <mergeCell ref="AT37:AU37"/>
    <mergeCell ref="AY37:AZ37"/>
    <mergeCell ref="BB37:BC37"/>
    <mergeCell ref="BP37:BP38"/>
    <mergeCell ref="BQ37:BQ38"/>
    <mergeCell ref="CJ37:CK37"/>
    <mergeCell ref="A39:A40"/>
    <mergeCell ref="C39:G39"/>
    <mergeCell ref="I39:J39"/>
    <mergeCell ref="L39:P39"/>
    <mergeCell ref="R39:S39"/>
    <mergeCell ref="CL37:CM37"/>
    <mergeCell ref="CN37:CO37"/>
    <mergeCell ref="CR37:CR38"/>
    <mergeCell ref="CS37:CS38"/>
    <mergeCell ref="EE37:EE38"/>
    <mergeCell ref="EF37:EF38"/>
    <mergeCell ref="EG37:EG38"/>
    <mergeCell ref="BP39:BP40"/>
    <mergeCell ref="BQ39:BQ40"/>
    <mergeCell ref="U39:W39"/>
    <mergeCell ref="Y39:AA39"/>
    <mergeCell ref="AC39:AD39"/>
    <mergeCell ref="AF39:AH39"/>
    <mergeCell ref="AJ39:AL39"/>
    <mergeCell ref="AN39:AO39"/>
    <mergeCell ref="AQ39:AR39"/>
    <mergeCell ref="AT39:AU39"/>
    <mergeCell ref="AY39:AZ39"/>
    <mergeCell ref="BB39:BC39"/>
    <mergeCell ref="CJ39:CK39"/>
    <mergeCell ref="CL39:CM39"/>
    <mergeCell ref="CN39:CO39"/>
    <mergeCell ref="CR39:CR40"/>
    <mergeCell ref="CS39:CS40"/>
    <mergeCell ref="CT39:CT40"/>
    <mergeCell ref="ED39:ED40"/>
    <mergeCell ref="EE39:EE40"/>
    <mergeCell ref="EF39:EF40"/>
    <mergeCell ref="EG39:EG40"/>
    <mergeCell ref="AN41:AO41"/>
    <mergeCell ref="AQ41:AR41"/>
    <mergeCell ref="A41:A42"/>
    <mergeCell ref="C41:G41"/>
    <mergeCell ref="I41:J41"/>
    <mergeCell ref="L41:P41"/>
    <mergeCell ref="R41:S41"/>
    <mergeCell ref="U41:W41"/>
    <mergeCell ref="Y41:AA41"/>
    <mergeCell ref="AC41:AD41"/>
    <mergeCell ref="AF41:AH41"/>
    <mergeCell ref="AJ41:AL41"/>
    <mergeCell ref="CT41:CT42"/>
    <mergeCell ref="ED41:ED42"/>
    <mergeCell ref="AT41:AU41"/>
    <mergeCell ref="AY41:AZ41"/>
    <mergeCell ref="BB41:BC41"/>
    <mergeCell ref="BP41:BP42"/>
    <mergeCell ref="BQ41:BQ42"/>
    <mergeCell ref="CJ41:CK41"/>
    <mergeCell ref="A43:A44"/>
    <mergeCell ref="C43:G43"/>
    <mergeCell ref="I43:J43"/>
    <mergeCell ref="L43:P43"/>
    <mergeCell ref="R43:S43"/>
    <mergeCell ref="CL41:CM41"/>
    <mergeCell ref="CN41:CO41"/>
    <mergeCell ref="CR41:CR42"/>
    <mergeCell ref="CS41:CS42"/>
    <mergeCell ref="EE41:EE42"/>
    <mergeCell ref="EF41:EF42"/>
    <mergeCell ref="EG41:EG42"/>
    <mergeCell ref="BP43:BP44"/>
    <mergeCell ref="BQ43:BQ44"/>
    <mergeCell ref="U43:W43"/>
    <mergeCell ref="Y43:AA43"/>
    <mergeCell ref="AC43:AD43"/>
    <mergeCell ref="AF43:AH43"/>
    <mergeCell ref="AJ43:AL43"/>
    <mergeCell ref="AN43:AO43"/>
    <mergeCell ref="AQ43:AR43"/>
    <mergeCell ref="AT43:AU43"/>
    <mergeCell ref="AY43:AZ43"/>
    <mergeCell ref="BB43:BC43"/>
    <mergeCell ref="CJ43:CK43"/>
    <mergeCell ref="CL43:CM43"/>
    <mergeCell ref="CN43:CO43"/>
    <mergeCell ref="CR43:CR44"/>
    <mergeCell ref="CS43:CS44"/>
    <mergeCell ref="CT43:CT44"/>
    <mergeCell ref="ED43:ED44"/>
    <mergeCell ref="EE43:EE44"/>
    <mergeCell ref="EF43:EF44"/>
    <mergeCell ref="EG43:EG44"/>
    <mergeCell ref="AN45:AO45"/>
    <mergeCell ref="AQ45:AR45"/>
    <mergeCell ref="A45:A46"/>
    <mergeCell ref="C45:G45"/>
    <mergeCell ref="I45:J45"/>
    <mergeCell ref="L45:P45"/>
    <mergeCell ref="R45:S45"/>
    <mergeCell ref="U45:W45"/>
    <mergeCell ref="Y45:AA45"/>
    <mergeCell ref="AC45:AD45"/>
    <mergeCell ref="AF45:AH45"/>
    <mergeCell ref="AJ45:AL45"/>
    <mergeCell ref="CT45:CT46"/>
    <mergeCell ref="ED45:ED46"/>
    <mergeCell ref="AT45:AU45"/>
    <mergeCell ref="AY45:AZ45"/>
    <mergeCell ref="BB45:BC45"/>
    <mergeCell ref="BP45:BP46"/>
    <mergeCell ref="BQ45:BQ46"/>
    <mergeCell ref="CJ45:CK45"/>
    <mergeCell ref="A47:A48"/>
    <mergeCell ref="C47:G47"/>
    <mergeCell ref="I47:J47"/>
    <mergeCell ref="L47:P47"/>
    <mergeCell ref="R47:S47"/>
    <mergeCell ref="CL45:CM45"/>
    <mergeCell ref="CN45:CO45"/>
    <mergeCell ref="CR45:CR46"/>
    <mergeCell ref="CS45:CS46"/>
    <mergeCell ref="EE45:EE46"/>
    <mergeCell ref="EF45:EF46"/>
    <mergeCell ref="EG45:EG46"/>
    <mergeCell ref="BP47:BP48"/>
    <mergeCell ref="BQ47:BQ48"/>
    <mergeCell ref="U47:W47"/>
    <mergeCell ref="Y47:AA47"/>
    <mergeCell ref="AC47:AD47"/>
    <mergeCell ref="AF47:AH47"/>
    <mergeCell ref="AJ47:AL47"/>
    <mergeCell ref="AN47:AO47"/>
    <mergeCell ref="AQ47:AR47"/>
    <mergeCell ref="AT47:AU47"/>
    <mergeCell ref="AY47:AZ47"/>
    <mergeCell ref="BB47:BC47"/>
    <mergeCell ref="CJ47:CK47"/>
    <mergeCell ref="CL47:CM47"/>
    <mergeCell ref="CN47:CO47"/>
    <mergeCell ref="CR47:CR48"/>
    <mergeCell ref="CS47:CS48"/>
    <mergeCell ref="CT47:CT48"/>
    <mergeCell ref="ED47:ED48"/>
    <mergeCell ref="EE47:EE48"/>
    <mergeCell ref="EF47:EF48"/>
    <mergeCell ref="EG47:EG48"/>
    <mergeCell ref="AN49:AO49"/>
    <mergeCell ref="AQ49:AR49"/>
    <mergeCell ref="A49:A50"/>
    <mergeCell ref="C49:G49"/>
    <mergeCell ref="I49:J49"/>
    <mergeCell ref="L49:P49"/>
    <mergeCell ref="R49:S49"/>
    <mergeCell ref="U49:W49"/>
    <mergeCell ref="Y49:AA49"/>
    <mergeCell ref="AC49:AD49"/>
    <mergeCell ref="AF49:AH49"/>
    <mergeCell ref="AJ49:AL49"/>
    <mergeCell ref="CT49:CT50"/>
    <mergeCell ref="ED49:ED50"/>
    <mergeCell ref="AT49:AU49"/>
    <mergeCell ref="AY49:AZ49"/>
    <mergeCell ref="BB49:BC49"/>
    <mergeCell ref="BP49:BP50"/>
    <mergeCell ref="BQ49:BQ50"/>
    <mergeCell ref="CJ49:CK49"/>
    <mergeCell ref="A51:A52"/>
    <mergeCell ref="C51:G51"/>
    <mergeCell ref="I51:J51"/>
    <mergeCell ref="L51:P51"/>
    <mergeCell ref="R51:S51"/>
    <mergeCell ref="CL49:CM49"/>
    <mergeCell ref="CN49:CO49"/>
    <mergeCell ref="CR49:CR50"/>
    <mergeCell ref="CS49:CS50"/>
    <mergeCell ref="EE49:EE50"/>
    <mergeCell ref="EF49:EF50"/>
    <mergeCell ref="EG49:EG50"/>
    <mergeCell ref="BP51:BP52"/>
    <mergeCell ref="BQ51:BQ52"/>
    <mergeCell ref="U51:W51"/>
    <mergeCell ref="Y51:AA51"/>
    <mergeCell ref="AC51:AD51"/>
    <mergeCell ref="AF51:AH51"/>
    <mergeCell ref="AJ51:AL51"/>
    <mergeCell ref="AN51:AO51"/>
    <mergeCell ref="AQ51:AR51"/>
    <mergeCell ref="AT51:AU51"/>
    <mergeCell ref="AY51:AZ51"/>
    <mergeCell ref="BB51:BC51"/>
    <mergeCell ref="CJ51:CK51"/>
    <mergeCell ref="CL51:CM51"/>
    <mergeCell ref="CN51:CO51"/>
    <mergeCell ref="CR51:CR52"/>
    <mergeCell ref="CS51:CS52"/>
    <mergeCell ref="CT51:CT52"/>
    <mergeCell ref="ED51:ED52"/>
    <mergeCell ref="EE51:EE52"/>
    <mergeCell ref="EF51:EF52"/>
    <mergeCell ref="EG51:EG52"/>
    <mergeCell ref="AN53:AO53"/>
    <mergeCell ref="AQ53:AR53"/>
    <mergeCell ref="A53:A54"/>
    <mergeCell ref="C53:G53"/>
    <mergeCell ref="I53:J53"/>
    <mergeCell ref="L53:P53"/>
    <mergeCell ref="R53:S53"/>
    <mergeCell ref="U53:W53"/>
    <mergeCell ref="Y53:AA53"/>
    <mergeCell ref="AC53:AD53"/>
    <mergeCell ref="AF53:AH53"/>
    <mergeCell ref="AJ53:AL53"/>
    <mergeCell ref="CT53:CT54"/>
    <mergeCell ref="ED53:ED54"/>
    <mergeCell ref="AT53:AU53"/>
    <mergeCell ref="AY53:AZ53"/>
    <mergeCell ref="BB53:BC53"/>
    <mergeCell ref="BP53:BP54"/>
    <mergeCell ref="BQ53:BQ54"/>
    <mergeCell ref="CJ53:CK53"/>
    <mergeCell ref="A55:A56"/>
    <mergeCell ref="C55:G55"/>
    <mergeCell ref="I55:J55"/>
    <mergeCell ref="L55:P55"/>
    <mergeCell ref="R55:S55"/>
    <mergeCell ref="CL53:CM53"/>
    <mergeCell ref="CN53:CO53"/>
    <mergeCell ref="CR53:CR54"/>
    <mergeCell ref="CS53:CS54"/>
    <mergeCell ref="EE53:EE54"/>
    <mergeCell ref="EF53:EF54"/>
    <mergeCell ref="EG53:EG54"/>
    <mergeCell ref="BP55:BP56"/>
    <mergeCell ref="BQ55:BQ56"/>
    <mergeCell ref="U55:W55"/>
    <mergeCell ref="Y55:AA55"/>
    <mergeCell ref="AC55:AD55"/>
    <mergeCell ref="AF55:AH55"/>
    <mergeCell ref="AJ55:AL55"/>
    <mergeCell ref="AN55:AO55"/>
    <mergeCell ref="AQ55:AR55"/>
    <mergeCell ref="AT55:AU55"/>
    <mergeCell ref="AY55:AZ55"/>
    <mergeCell ref="BB55:BC55"/>
    <mergeCell ref="CJ55:CK55"/>
    <mergeCell ref="CL55:CM55"/>
    <mergeCell ref="CN55:CO55"/>
    <mergeCell ref="CR55:CR56"/>
    <mergeCell ref="CS55:CS56"/>
    <mergeCell ref="CT55:CT56"/>
    <mergeCell ref="ED55:ED56"/>
    <mergeCell ref="EE55:EE56"/>
    <mergeCell ref="EF55:EF56"/>
    <mergeCell ref="EG55:EG56"/>
    <mergeCell ref="AN57:AO57"/>
    <mergeCell ref="AQ57:AR57"/>
    <mergeCell ref="A57:A58"/>
    <mergeCell ref="C57:G57"/>
    <mergeCell ref="I57:J57"/>
    <mergeCell ref="L57:P57"/>
    <mergeCell ref="R57:S57"/>
    <mergeCell ref="U57:W57"/>
    <mergeCell ref="Y57:AA57"/>
    <mergeCell ref="AC57:AD57"/>
    <mergeCell ref="AF57:AH57"/>
    <mergeCell ref="AJ57:AL57"/>
    <mergeCell ref="CT57:CT58"/>
    <mergeCell ref="ED57:ED58"/>
    <mergeCell ref="AT57:AU57"/>
    <mergeCell ref="AY57:AZ57"/>
    <mergeCell ref="BB57:BC57"/>
    <mergeCell ref="BP57:BP58"/>
    <mergeCell ref="BQ57:BQ58"/>
    <mergeCell ref="CJ57:CK57"/>
    <mergeCell ref="A59:A60"/>
    <mergeCell ref="C59:G59"/>
    <mergeCell ref="I59:J59"/>
    <mergeCell ref="L59:P59"/>
    <mergeCell ref="R59:S59"/>
    <mergeCell ref="CL57:CM57"/>
    <mergeCell ref="CN57:CO57"/>
    <mergeCell ref="CR57:CR58"/>
    <mergeCell ref="CS57:CS58"/>
    <mergeCell ref="EE57:EE58"/>
    <mergeCell ref="EF57:EF58"/>
    <mergeCell ref="EG57:EG58"/>
    <mergeCell ref="BP59:BP60"/>
    <mergeCell ref="BQ59:BQ60"/>
    <mergeCell ref="U59:W59"/>
    <mergeCell ref="Y59:AA59"/>
    <mergeCell ref="AC59:AD59"/>
    <mergeCell ref="AF59:AH59"/>
    <mergeCell ref="AJ59:AL59"/>
    <mergeCell ref="AN59:AO59"/>
    <mergeCell ref="AQ59:AR59"/>
    <mergeCell ref="AT59:AU59"/>
    <mergeCell ref="AY59:AZ59"/>
    <mergeCell ref="BB59:BC59"/>
    <mergeCell ref="CJ59:CK59"/>
    <mergeCell ref="CL59:CM59"/>
    <mergeCell ref="CN59:CO59"/>
    <mergeCell ref="CR59:CR60"/>
    <mergeCell ref="CS59:CS60"/>
    <mergeCell ref="CT59:CT60"/>
    <mergeCell ref="ED59:ED60"/>
    <mergeCell ref="EE59:EE60"/>
    <mergeCell ref="EF59:EF60"/>
    <mergeCell ref="EG59:EG60"/>
    <mergeCell ref="DU61:EB61"/>
    <mergeCell ref="C61:T61"/>
    <mergeCell ref="U61:AE61"/>
    <mergeCell ref="AF61:AP61"/>
    <mergeCell ref="AQ61:AX61"/>
    <mergeCell ref="AY61:BF61"/>
    <mergeCell ref="BG61:BN61"/>
    <mergeCell ref="BS61:CA61"/>
    <mergeCell ref="CB61:CP61"/>
    <mergeCell ref="CT61:CY61"/>
    <mergeCell ref="CZ61:DT61"/>
  </mergeCells>
  <printOptions horizontalCentered="1" verticalCentered="1"/>
  <pageMargins left="0" right="0" top="0" bottom="0" header="0" footer="0"/>
  <pageSetup fitToHeight="1" fitToWidth="1" orientation="portrait" paperSize="9"/>
</worksheet>
</file>

<file path=xl/worksheets/sheet4.xml><?xml version="1.0" encoding="utf-8"?>
<worksheet xmlns="http://schemas.openxmlformats.org/spreadsheetml/2006/main" xmlns:r="http://schemas.openxmlformats.org/officeDocument/2006/relationships">
  <dimension ref="A1:EU102"/>
  <sheetViews>
    <sheetView zoomScale="75" zoomScaleNormal="75" zoomScalePageLayoutView="75" workbookViewId="0" topLeftCell="A1">
      <pane xSplit="1" topLeftCell="B1" activePane="topRight" state="frozen"/>
      <selection pane="topLeft" activeCell="A1" sqref="A1"/>
      <selection pane="topRight" activeCell="A52" sqref="A52:IV56"/>
    </sheetView>
  </sheetViews>
  <sheetFormatPr defaultColWidth="81.7109375" defaultRowHeight="12.75"/>
  <cols>
    <col min="1" max="1" width="46.8515625" style="2" customWidth="1"/>
    <col min="2" max="2" width="16.421875" style="58" customWidth="1"/>
    <col min="3" max="7" width="7.140625" style="1" customWidth="1"/>
    <col min="8" max="8" width="9.421875" style="1" customWidth="1"/>
    <col min="9" max="13" width="7.140625" style="47" customWidth="1"/>
    <col min="14" max="18" width="9.421875" style="50" customWidth="1"/>
    <col min="19" max="20" width="7.140625" style="1" customWidth="1"/>
    <col min="21" max="21" width="9.421875" style="50" customWidth="1"/>
    <col min="22" max="23" width="7.140625" style="51" customWidth="1"/>
    <col min="24" max="24" width="9.421875" style="50" customWidth="1"/>
    <col min="25" max="26" width="7.140625" style="51" customWidth="1"/>
    <col min="27" max="27" width="9.421875" style="50" customWidth="1"/>
    <col min="28" max="28" width="7.140625" style="1" customWidth="1"/>
    <col min="29" max="29" width="9.421875" style="1" customWidth="1"/>
    <col min="30" max="30" width="7.140625" style="1" customWidth="1"/>
    <col min="31" max="31" width="9.421875" style="52" customWidth="1"/>
    <col min="32" max="32" width="7.140625" style="47" customWidth="1"/>
    <col min="33" max="33" width="9.421875" style="1" customWidth="1"/>
    <col min="34" max="34" width="7.140625" style="1" customWidth="1"/>
    <col min="35" max="35" width="9.421875" style="47" customWidth="1"/>
    <col min="36" max="36" width="7.140625" style="47" customWidth="1"/>
    <col min="37" max="47" width="9.421875" style="53" customWidth="1"/>
    <col min="48" max="48" width="14.140625" style="54" customWidth="1"/>
    <col min="49" max="49" width="14.140625" style="1" customWidth="1"/>
    <col min="50" max="50" width="40.8515625" style="2" bestFit="1" customWidth="1"/>
    <col min="51" max="51" width="16.421875" style="1" customWidth="1"/>
    <col min="52" max="53" width="7.140625" style="1" customWidth="1"/>
    <col min="54" max="54" width="9.421875" style="47" customWidth="1"/>
    <col min="55" max="56" width="7.140625" style="47" customWidth="1"/>
    <col min="57" max="57" width="9.421875" style="47" customWidth="1"/>
    <col min="58" max="60" width="7.140625" style="1" customWidth="1"/>
    <col min="61" max="61" width="9.421875" style="1" customWidth="1"/>
    <col min="62" max="64" width="7.140625" style="1" customWidth="1"/>
    <col min="65" max="65" width="9.421875" style="1" customWidth="1"/>
    <col min="66" max="66" width="7.7109375" style="1" customWidth="1"/>
    <col min="67" max="67" width="9.421875" style="1" customWidth="1"/>
    <col min="68" max="68" width="7.28125" style="1" customWidth="1"/>
    <col min="69" max="69" width="9.421875" style="1" customWidth="1"/>
    <col min="70" max="72" width="7.140625" style="1" customWidth="1"/>
    <col min="73" max="73" width="9.421875" style="1" customWidth="1"/>
    <col min="74" max="74" width="14.140625" style="56" customWidth="1"/>
    <col min="75" max="75" width="14.140625" style="57" customWidth="1"/>
    <col min="76" max="76" width="18.8515625" style="1" customWidth="1"/>
    <col min="77" max="77" width="40.8515625" style="2" bestFit="1" customWidth="1"/>
    <col min="78" max="78" width="14.140625" style="1" customWidth="1"/>
    <col min="79" max="79" width="7.140625" style="1" customWidth="1"/>
    <col min="80" max="80" width="9.421875" style="1" customWidth="1"/>
    <col min="81" max="81" width="7.140625" style="1" customWidth="1"/>
    <col min="82" max="82" width="9.421875" style="1" customWidth="1"/>
    <col min="83" max="87" width="7.140625" style="1" customWidth="1"/>
    <col min="88" max="88" width="9.421875" style="95" customWidth="1"/>
    <col min="89" max="93" width="7.140625" style="1" customWidth="1"/>
    <col min="94" max="94" width="9.421875" style="1" customWidth="1"/>
    <col min="95" max="99" width="7.140625" style="1" customWidth="1"/>
    <col min="100" max="100" width="9.421875" style="1" customWidth="1"/>
    <col min="101" max="101" width="7.140625" style="1" customWidth="1"/>
    <col min="102" max="102" width="9.421875" style="1" customWidth="1"/>
    <col min="103" max="103" width="7.140625" style="1" customWidth="1"/>
    <col min="104" max="104" width="9.421875" style="1" customWidth="1"/>
    <col min="105" max="105" width="7.140625" style="1" customWidth="1"/>
    <col min="106" max="106" width="9.421875" style="1" customWidth="1"/>
    <col min="107" max="107" width="7.140625" style="1" customWidth="1"/>
    <col min="108" max="108" width="9.421875" style="1" customWidth="1"/>
    <col min="109" max="110" width="14.140625" style="1" customWidth="1"/>
    <col min="111" max="111" width="26.00390625" style="1" customWidth="1"/>
    <col min="112" max="112" width="40.8515625" style="2" bestFit="1" customWidth="1"/>
    <col min="113" max="113" width="18.8515625" style="1" customWidth="1"/>
    <col min="114" max="16384" width="81.7109375" style="1" customWidth="1"/>
  </cols>
  <sheetData>
    <row r="1" spans="1:113" ht="81" customHeight="1">
      <c r="A1" s="76"/>
      <c r="B1" s="77"/>
      <c r="C1" s="292" t="s">
        <v>116</v>
      </c>
      <c r="D1" s="293"/>
      <c r="E1" s="293"/>
      <c r="F1" s="293"/>
      <c r="G1" s="293"/>
      <c r="H1" s="293"/>
      <c r="I1" s="293"/>
      <c r="J1" s="293"/>
      <c r="K1" s="293"/>
      <c r="L1" s="293"/>
      <c r="M1" s="293"/>
      <c r="N1" s="293"/>
      <c r="O1" s="293"/>
      <c r="P1" s="293"/>
      <c r="Q1" s="293"/>
      <c r="R1" s="293"/>
      <c r="S1" s="293"/>
      <c r="T1" s="293"/>
      <c r="U1" s="294"/>
      <c r="V1" s="301" t="s">
        <v>117</v>
      </c>
      <c r="W1" s="302"/>
      <c r="X1" s="302"/>
      <c r="Y1" s="302"/>
      <c r="Z1" s="302"/>
      <c r="AA1" s="302"/>
      <c r="AB1" s="302"/>
      <c r="AC1" s="303"/>
      <c r="AD1" s="292" t="s">
        <v>7</v>
      </c>
      <c r="AE1" s="293"/>
      <c r="AF1" s="293"/>
      <c r="AG1" s="293"/>
      <c r="AH1" s="293"/>
      <c r="AI1" s="293"/>
      <c r="AJ1" s="293"/>
      <c r="AK1" s="300"/>
      <c r="AL1" s="319" t="s">
        <v>118</v>
      </c>
      <c r="AM1" s="320"/>
      <c r="AN1" s="320"/>
      <c r="AO1" s="320"/>
      <c r="AP1" s="320"/>
      <c r="AQ1" s="320"/>
      <c r="AR1" s="320"/>
      <c r="AS1" s="78"/>
      <c r="AT1" s="78"/>
      <c r="AU1" s="79"/>
      <c r="AV1" s="295" t="s">
        <v>8</v>
      </c>
      <c r="AW1" s="306" t="s">
        <v>119</v>
      </c>
      <c r="AX1" s="76"/>
      <c r="AY1" s="80"/>
      <c r="AZ1" s="289" t="s">
        <v>10</v>
      </c>
      <c r="BA1" s="290"/>
      <c r="BB1" s="290"/>
      <c r="BC1" s="290"/>
      <c r="BD1" s="290"/>
      <c r="BE1" s="290"/>
      <c r="BF1" s="292" t="s">
        <v>11</v>
      </c>
      <c r="BG1" s="293"/>
      <c r="BH1" s="293"/>
      <c r="BI1" s="293"/>
      <c r="BJ1" s="293"/>
      <c r="BK1" s="293"/>
      <c r="BL1" s="293"/>
      <c r="BM1" s="293"/>
      <c r="BN1" s="293"/>
      <c r="BO1" s="293"/>
      <c r="BP1" s="293"/>
      <c r="BQ1" s="293"/>
      <c r="BR1" s="293"/>
      <c r="BS1" s="293"/>
      <c r="BT1" s="293"/>
      <c r="BU1" s="294"/>
      <c r="BV1" s="295" t="s">
        <v>12</v>
      </c>
      <c r="BW1" s="276" t="s">
        <v>120</v>
      </c>
      <c r="BX1" s="178" t="s">
        <v>14</v>
      </c>
      <c r="BY1" s="76"/>
      <c r="BZ1" s="81"/>
      <c r="CA1" s="289" t="s">
        <v>15</v>
      </c>
      <c r="CB1" s="290"/>
      <c r="CC1" s="290"/>
      <c r="CD1" s="291"/>
      <c r="CE1" s="292" t="s">
        <v>16</v>
      </c>
      <c r="CF1" s="293"/>
      <c r="CG1" s="293"/>
      <c r="CH1" s="293"/>
      <c r="CI1" s="293"/>
      <c r="CJ1" s="293"/>
      <c r="CK1" s="293"/>
      <c r="CL1" s="293"/>
      <c r="CM1" s="293"/>
      <c r="CN1" s="293"/>
      <c r="CO1" s="293"/>
      <c r="CP1" s="293"/>
      <c r="CQ1" s="293"/>
      <c r="CR1" s="293"/>
      <c r="CS1" s="293"/>
      <c r="CT1" s="293"/>
      <c r="CU1" s="293"/>
      <c r="CV1" s="294"/>
      <c r="CW1" s="292" t="s">
        <v>17</v>
      </c>
      <c r="CX1" s="293"/>
      <c r="CY1" s="293"/>
      <c r="CZ1" s="293"/>
      <c r="DA1" s="293"/>
      <c r="DB1" s="293"/>
      <c r="DC1" s="293"/>
      <c r="DD1" s="294"/>
      <c r="DE1" s="295" t="s">
        <v>18</v>
      </c>
      <c r="DF1" s="276" t="s">
        <v>88</v>
      </c>
      <c r="DG1" s="279" t="s">
        <v>20</v>
      </c>
      <c r="DH1" s="282" t="s">
        <v>21</v>
      </c>
      <c r="DI1" s="351"/>
    </row>
    <row r="2" spans="1:113" s="2" customFormat="1" ht="70.5" customHeight="1">
      <c r="A2" s="315" t="s">
        <v>109</v>
      </c>
      <c r="B2" s="82"/>
      <c r="C2" s="317" t="s">
        <v>25</v>
      </c>
      <c r="D2" s="318"/>
      <c r="E2" s="318"/>
      <c r="F2" s="318"/>
      <c r="G2" s="318"/>
      <c r="H2" s="171" t="s">
        <v>23</v>
      </c>
      <c r="I2" s="175" t="s">
        <v>26</v>
      </c>
      <c r="J2" s="175"/>
      <c r="K2" s="175"/>
      <c r="L2" s="175"/>
      <c r="M2" s="175"/>
      <c r="N2" s="171" t="s">
        <v>23</v>
      </c>
      <c r="O2" s="175" t="s">
        <v>89</v>
      </c>
      <c r="P2" s="175"/>
      <c r="Q2" s="175"/>
      <c r="R2" s="171" t="s">
        <v>23</v>
      </c>
      <c r="S2" s="175" t="s">
        <v>24</v>
      </c>
      <c r="T2" s="175"/>
      <c r="U2" s="181" t="s">
        <v>23</v>
      </c>
      <c r="V2" s="182" t="s">
        <v>27</v>
      </c>
      <c r="W2" s="183"/>
      <c r="X2" s="171" t="s">
        <v>23</v>
      </c>
      <c r="Y2" s="321" t="s">
        <v>121</v>
      </c>
      <c r="Z2" s="322"/>
      <c r="AA2" s="257" t="s">
        <v>23</v>
      </c>
      <c r="AB2" s="175" t="s">
        <v>29</v>
      </c>
      <c r="AC2" s="181" t="s">
        <v>23</v>
      </c>
      <c r="AD2" s="184" t="s">
        <v>122</v>
      </c>
      <c r="AE2" s="171" t="s">
        <v>23</v>
      </c>
      <c r="AF2" s="171" t="s">
        <v>31</v>
      </c>
      <c r="AG2" s="171" t="s">
        <v>23</v>
      </c>
      <c r="AH2" s="185" t="s">
        <v>32</v>
      </c>
      <c r="AI2" s="171" t="s">
        <v>23</v>
      </c>
      <c r="AJ2" s="171" t="s">
        <v>33</v>
      </c>
      <c r="AK2" s="172" t="s">
        <v>23</v>
      </c>
      <c r="AL2" s="182" t="s">
        <v>123</v>
      </c>
      <c r="AM2" s="183"/>
      <c r="AN2" s="172" t="s">
        <v>23</v>
      </c>
      <c r="AO2" s="183" t="s">
        <v>124</v>
      </c>
      <c r="AP2" s="183"/>
      <c r="AQ2" s="171" t="s">
        <v>23</v>
      </c>
      <c r="AR2" s="183" t="s">
        <v>125</v>
      </c>
      <c r="AS2" s="171" t="s">
        <v>23</v>
      </c>
      <c r="AT2" s="213" t="s">
        <v>126</v>
      </c>
      <c r="AU2" s="181" t="s">
        <v>23</v>
      </c>
      <c r="AV2" s="296"/>
      <c r="AW2" s="307"/>
      <c r="AX2" s="315" t="s">
        <v>109</v>
      </c>
      <c r="AY2" s="83"/>
      <c r="AZ2" s="209" t="s">
        <v>34</v>
      </c>
      <c r="BA2" s="210"/>
      <c r="BB2" s="266" t="s">
        <v>23</v>
      </c>
      <c r="BC2" s="210" t="s">
        <v>35</v>
      </c>
      <c r="BD2" s="210"/>
      <c r="BE2" s="257" t="s">
        <v>23</v>
      </c>
      <c r="BF2" s="173" t="s">
        <v>34</v>
      </c>
      <c r="BG2" s="174"/>
      <c r="BH2" s="174"/>
      <c r="BI2" s="257" t="s">
        <v>23</v>
      </c>
      <c r="BJ2" s="200" t="s">
        <v>35</v>
      </c>
      <c r="BK2" s="200"/>
      <c r="BL2" s="200"/>
      <c r="BM2" s="257" t="s">
        <v>23</v>
      </c>
      <c r="BN2" s="200" t="s">
        <v>89</v>
      </c>
      <c r="BO2" s="200"/>
      <c r="BP2" s="200"/>
      <c r="BQ2" s="257" t="s">
        <v>23</v>
      </c>
      <c r="BR2" s="175" t="s">
        <v>24</v>
      </c>
      <c r="BS2" s="175"/>
      <c r="BT2" s="175"/>
      <c r="BU2" s="248" t="s">
        <v>23</v>
      </c>
      <c r="BV2" s="296"/>
      <c r="BW2" s="277"/>
      <c r="BX2" s="179"/>
      <c r="BY2" s="315" t="s">
        <v>109</v>
      </c>
      <c r="BZ2" s="84"/>
      <c r="CA2" s="297" t="s">
        <v>36</v>
      </c>
      <c r="CB2" s="171" t="s">
        <v>23</v>
      </c>
      <c r="CC2" s="171" t="s">
        <v>37</v>
      </c>
      <c r="CD2" s="181" t="s">
        <v>23</v>
      </c>
      <c r="CE2" s="311" t="s">
        <v>90</v>
      </c>
      <c r="CF2" s="312"/>
      <c r="CG2" s="312"/>
      <c r="CH2" s="312"/>
      <c r="CI2" s="312"/>
      <c r="CJ2" s="309" t="s">
        <v>23</v>
      </c>
      <c r="CK2" s="270" t="s">
        <v>91</v>
      </c>
      <c r="CL2" s="271"/>
      <c r="CM2" s="271"/>
      <c r="CN2" s="271"/>
      <c r="CO2" s="271"/>
      <c r="CP2" s="171" t="s">
        <v>23</v>
      </c>
      <c r="CQ2" s="270" t="s">
        <v>24</v>
      </c>
      <c r="CR2" s="271"/>
      <c r="CS2" s="271"/>
      <c r="CT2" s="271"/>
      <c r="CU2" s="271"/>
      <c r="CV2" s="181" t="s">
        <v>23</v>
      </c>
      <c r="CW2" s="254" t="s">
        <v>27</v>
      </c>
      <c r="CX2" s="257" t="s">
        <v>23</v>
      </c>
      <c r="CY2" s="257" t="s">
        <v>93</v>
      </c>
      <c r="CZ2" s="257" t="s">
        <v>23</v>
      </c>
      <c r="DA2" s="245" t="s">
        <v>94</v>
      </c>
      <c r="DB2" s="257" t="s">
        <v>23</v>
      </c>
      <c r="DC2" s="245" t="s">
        <v>95</v>
      </c>
      <c r="DD2" s="248" t="s">
        <v>23</v>
      </c>
      <c r="DE2" s="296"/>
      <c r="DF2" s="277"/>
      <c r="DG2" s="280"/>
      <c r="DH2" s="327" t="s">
        <v>109</v>
      </c>
      <c r="DI2" s="352" t="s">
        <v>44</v>
      </c>
    </row>
    <row r="3" spans="1:113" s="2" customFormat="1" ht="51.75" customHeight="1">
      <c r="A3" s="316"/>
      <c r="B3" s="82"/>
      <c r="C3" s="317"/>
      <c r="D3" s="318"/>
      <c r="E3" s="318"/>
      <c r="F3" s="318"/>
      <c r="G3" s="318"/>
      <c r="H3" s="171"/>
      <c r="I3" s="175"/>
      <c r="J3" s="175"/>
      <c r="K3" s="175"/>
      <c r="L3" s="175"/>
      <c r="M3" s="175"/>
      <c r="N3" s="171"/>
      <c r="O3" s="175"/>
      <c r="P3" s="175"/>
      <c r="Q3" s="175"/>
      <c r="R3" s="171"/>
      <c r="S3" s="175"/>
      <c r="T3" s="175"/>
      <c r="U3" s="181"/>
      <c r="V3" s="182"/>
      <c r="W3" s="183"/>
      <c r="X3" s="171"/>
      <c r="Y3" s="323"/>
      <c r="Z3" s="324"/>
      <c r="AA3" s="258"/>
      <c r="AB3" s="175"/>
      <c r="AC3" s="181"/>
      <c r="AD3" s="184"/>
      <c r="AE3" s="171"/>
      <c r="AF3" s="171"/>
      <c r="AG3" s="171"/>
      <c r="AH3" s="185"/>
      <c r="AI3" s="171"/>
      <c r="AJ3" s="171"/>
      <c r="AK3" s="172"/>
      <c r="AL3" s="182"/>
      <c r="AM3" s="183"/>
      <c r="AN3" s="172"/>
      <c r="AO3" s="183"/>
      <c r="AP3" s="183"/>
      <c r="AQ3" s="171"/>
      <c r="AR3" s="183"/>
      <c r="AS3" s="171"/>
      <c r="AT3" s="213"/>
      <c r="AU3" s="181"/>
      <c r="AV3" s="296"/>
      <c r="AW3" s="307"/>
      <c r="AX3" s="315"/>
      <c r="AY3" s="83"/>
      <c r="AZ3" s="209"/>
      <c r="BA3" s="210"/>
      <c r="BB3" s="267"/>
      <c r="BC3" s="210"/>
      <c r="BD3" s="210"/>
      <c r="BE3" s="258"/>
      <c r="BF3" s="3" t="s">
        <v>45</v>
      </c>
      <c r="BG3" s="4"/>
      <c r="BH3" s="5" t="s">
        <v>46</v>
      </c>
      <c r="BI3" s="258"/>
      <c r="BJ3" s="5" t="s">
        <v>45</v>
      </c>
      <c r="BK3" s="4"/>
      <c r="BL3" s="5" t="s">
        <v>46</v>
      </c>
      <c r="BM3" s="258"/>
      <c r="BN3" s="5" t="s">
        <v>45</v>
      </c>
      <c r="BO3" s="4"/>
      <c r="BP3" s="5" t="s">
        <v>46</v>
      </c>
      <c r="BQ3" s="258"/>
      <c r="BR3" s="5" t="s">
        <v>45</v>
      </c>
      <c r="BS3" s="4"/>
      <c r="BT3" s="5" t="s">
        <v>46</v>
      </c>
      <c r="BU3" s="249"/>
      <c r="BV3" s="296"/>
      <c r="BW3" s="277"/>
      <c r="BX3" s="179"/>
      <c r="BY3" s="315"/>
      <c r="BZ3" s="84"/>
      <c r="CA3" s="298"/>
      <c r="CB3" s="171"/>
      <c r="CC3" s="171"/>
      <c r="CD3" s="181"/>
      <c r="CE3" s="313"/>
      <c r="CF3" s="314"/>
      <c r="CG3" s="314"/>
      <c r="CH3" s="314"/>
      <c r="CI3" s="314"/>
      <c r="CJ3" s="309"/>
      <c r="CK3" s="273"/>
      <c r="CL3" s="274"/>
      <c r="CM3" s="274"/>
      <c r="CN3" s="274"/>
      <c r="CO3" s="274"/>
      <c r="CP3" s="171"/>
      <c r="CQ3" s="273"/>
      <c r="CR3" s="274"/>
      <c r="CS3" s="274"/>
      <c r="CT3" s="274"/>
      <c r="CU3" s="274"/>
      <c r="CV3" s="181"/>
      <c r="CW3" s="255"/>
      <c r="CX3" s="258"/>
      <c r="CY3" s="258"/>
      <c r="CZ3" s="258"/>
      <c r="DA3" s="246"/>
      <c r="DB3" s="258"/>
      <c r="DC3" s="246"/>
      <c r="DD3" s="249"/>
      <c r="DE3" s="296"/>
      <c r="DF3" s="277"/>
      <c r="DG3" s="280"/>
      <c r="DH3" s="328"/>
      <c r="DI3" s="353"/>
    </row>
    <row r="4" spans="1:113" s="2" customFormat="1" ht="27.75" customHeight="1">
      <c r="A4" s="316"/>
      <c r="B4" s="82"/>
      <c r="C4" s="317"/>
      <c r="D4" s="318"/>
      <c r="E4" s="318"/>
      <c r="F4" s="318"/>
      <c r="G4" s="318"/>
      <c r="H4" s="171"/>
      <c r="I4" s="175"/>
      <c r="J4" s="175"/>
      <c r="K4" s="175"/>
      <c r="L4" s="175"/>
      <c r="M4" s="175"/>
      <c r="N4" s="171"/>
      <c r="O4" s="175"/>
      <c r="P4" s="175"/>
      <c r="Q4" s="175"/>
      <c r="R4" s="171"/>
      <c r="S4" s="175"/>
      <c r="T4" s="175"/>
      <c r="U4" s="181"/>
      <c r="V4" s="182"/>
      <c r="W4" s="183"/>
      <c r="X4" s="171"/>
      <c r="Y4" s="325"/>
      <c r="Z4" s="326"/>
      <c r="AA4" s="259"/>
      <c r="AB4" s="175"/>
      <c r="AC4" s="181"/>
      <c r="AD4" s="184"/>
      <c r="AE4" s="171"/>
      <c r="AF4" s="171"/>
      <c r="AG4" s="171"/>
      <c r="AH4" s="185"/>
      <c r="AI4" s="171"/>
      <c r="AJ4" s="171"/>
      <c r="AK4" s="172"/>
      <c r="AL4" s="182"/>
      <c r="AM4" s="183"/>
      <c r="AN4" s="172"/>
      <c r="AO4" s="183"/>
      <c r="AP4" s="183"/>
      <c r="AQ4" s="171"/>
      <c r="AR4" s="183"/>
      <c r="AS4" s="171"/>
      <c r="AT4" s="213"/>
      <c r="AU4" s="181"/>
      <c r="AV4" s="296"/>
      <c r="AW4" s="308"/>
      <c r="AX4" s="315"/>
      <c r="AY4" s="83"/>
      <c r="AZ4" s="6" t="s">
        <v>127</v>
      </c>
      <c r="BA4" s="4" t="s">
        <v>128</v>
      </c>
      <c r="BB4" s="268"/>
      <c r="BC4" s="6" t="s">
        <v>127</v>
      </c>
      <c r="BD4" s="4" t="s">
        <v>128</v>
      </c>
      <c r="BE4" s="259"/>
      <c r="BF4" s="6" t="s">
        <v>48</v>
      </c>
      <c r="BG4" s="4" t="s">
        <v>49</v>
      </c>
      <c r="BH4" s="4" t="s">
        <v>50</v>
      </c>
      <c r="BI4" s="259"/>
      <c r="BJ4" s="4" t="s">
        <v>48</v>
      </c>
      <c r="BK4" s="4" t="s">
        <v>49</v>
      </c>
      <c r="BL4" s="4" t="s">
        <v>50</v>
      </c>
      <c r="BM4" s="259"/>
      <c r="BN4" s="4" t="s">
        <v>48</v>
      </c>
      <c r="BO4" s="4" t="s">
        <v>49</v>
      </c>
      <c r="BP4" s="4" t="s">
        <v>50</v>
      </c>
      <c r="BQ4" s="259"/>
      <c r="BR4" s="4" t="s">
        <v>48</v>
      </c>
      <c r="BS4" s="4" t="s">
        <v>49</v>
      </c>
      <c r="BT4" s="4" t="s">
        <v>50</v>
      </c>
      <c r="BU4" s="250"/>
      <c r="BV4" s="296"/>
      <c r="BW4" s="278"/>
      <c r="BX4" s="179"/>
      <c r="BY4" s="330"/>
      <c r="BZ4" s="85"/>
      <c r="CA4" s="299"/>
      <c r="CB4" s="171"/>
      <c r="CC4" s="171"/>
      <c r="CD4" s="181"/>
      <c r="CE4" s="6" t="s">
        <v>127</v>
      </c>
      <c r="CF4" s="68" t="s">
        <v>128</v>
      </c>
      <c r="CG4" s="4" t="s">
        <v>129</v>
      </c>
      <c r="CH4" s="4" t="s">
        <v>130</v>
      </c>
      <c r="CI4" s="4" t="s">
        <v>59</v>
      </c>
      <c r="CJ4" s="310"/>
      <c r="CK4" s="4" t="s">
        <v>127</v>
      </c>
      <c r="CL4" s="68" t="s">
        <v>128</v>
      </c>
      <c r="CM4" s="4" t="s">
        <v>129</v>
      </c>
      <c r="CN4" s="4" t="s">
        <v>130</v>
      </c>
      <c r="CO4" s="4" t="s">
        <v>59</v>
      </c>
      <c r="CP4" s="172"/>
      <c r="CQ4" s="4" t="s">
        <v>127</v>
      </c>
      <c r="CR4" s="68" t="s">
        <v>128</v>
      </c>
      <c r="CS4" s="4" t="s">
        <v>129</v>
      </c>
      <c r="CT4" s="4" t="s">
        <v>130</v>
      </c>
      <c r="CU4" s="4" t="s">
        <v>59</v>
      </c>
      <c r="CV4" s="181"/>
      <c r="CW4" s="256"/>
      <c r="CX4" s="259"/>
      <c r="CY4" s="259"/>
      <c r="CZ4" s="259"/>
      <c r="DA4" s="247"/>
      <c r="DB4" s="259"/>
      <c r="DC4" s="247"/>
      <c r="DD4" s="250"/>
      <c r="DE4" s="296"/>
      <c r="DF4" s="278"/>
      <c r="DG4" s="281"/>
      <c r="DH4" s="329"/>
      <c r="DI4" s="354"/>
    </row>
    <row r="5" spans="1:113" ht="27.75" customHeight="1">
      <c r="A5" s="230" t="s">
        <v>136</v>
      </c>
      <c r="B5" s="59" t="s">
        <v>60</v>
      </c>
      <c r="C5" s="153">
        <v>1</v>
      </c>
      <c r="D5" s="154"/>
      <c r="E5" s="154"/>
      <c r="F5" s="154"/>
      <c r="G5" s="154"/>
      <c r="H5" s="8">
        <f>SUM(C5*5)</f>
        <v>5</v>
      </c>
      <c r="I5" s="154">
        <v>1</v>
      </c>
      <c r="J5" s="154"/>
      <c r="K5" s="154"/>
      <c r="L5" s="154"/>
      <c r="M5" s="154"/>
      <c r="N5" s="8">
        <f>SUM(I5*5)</f>
        <v>5</v>
      </c>
      <c r="O5" s="154">
        <v>1</v>
      </c>
      <c r="P5" s="154"/>
      <c r="Q5" s="154"/>
      <c r="R5" s="8">
        <f>SUM(O5*5)</f>
        <v>5</v>
      </c>
      <c r="S5" s="154">
        <v>1</v>
      </c>
      <c r="T5" s="154"/>
      <c r="U5" s="10">
        <f>SUM(S5*5)</f>
        <v>5</v>
      </c>
      <c r="V5" s="153">
        <v>3</v>
      </c>
      <c r="W5" s="154"/>
      <c r="X5" s="8">
        <f>SUM(V5*10)</f>
        <v>30</v>
      </c>
      <c r="Y5" s="149">
        <v>1</v>
      </c>
      <c r="Z5" s="150"/>
      <c r="AA5" s="8">
        <f>SUM(Y5*10)</f>
        <v>10</v>
      </c>
      <c r="AB5" s="8"/>
      <c r="AC5" s="10">
        <f>SUM(AB5*10)</f>
        <v>0</v>
      </c>
      <c r="AD5" s="18" t="s">
        <v>64</v>
      </c>
      <c r="AE5" s="12">
        <f>IF(AD5="A1",30,IF(AD5="A2",20,""))</f>
        <v>30</v>
      </c>
      <c r="AF5" s="14"/>
      <c r="AG5" s="14"/>
      <c r="AH5" s="14"/>
      <c r="AI5" s="14"/>
      <c r="AJ5" s="14"/>
      <c r="AK5" s="15"/>
      <c r="AL5" s="338">
        <v>1</v>
      </c>
      <c r="AM5" s="339"/>
      <c r="AN5" s="8">
        <f>SUM(AL5*10)</f>
        <v>10</v>
      </c>
      <c r="AO5" s="340">
        <v>1</v>
      </c>
      <c r="AP5" s="339"/>
      <c r="AQ5" s="8">
        <f>SUM(AO5*10)</f>
        <v>10</v>
      </c>
      <c r="AR5" s="86">
        <v>1</v>
      </c>
      <c r="AS5" s="8">
        <f>SUM(AR5*10)</f>
        <v>10</v>
      </c>
      <c r="AT5" s="86">
        <v>1</v>
      </c>
      <c r="AU5" s="8">
        <f>SUM(AT5*10)</f>
        <v>10</v>
      </c>
      <c r="AV5" s="60">
        <f aca="true" t="shared" si="0" ref="AV5:AV50">SUM(H5,N5,R5,U5,X5,AA5,AC5,AE5,AG5,AI5,AK5,AN5,AQ5,AS5,AU5)</f>
        <v>130</v>
      </c>
      <c r="AW5" s="341">
        <f>SUM(AV5,AV6)</f>
        <v>321</v>
      </c>
      <c r="AX5" s="334" t="str">
        <f ca="1">IF(CELL("contenuto",$A5)="","",CELL("contenuto",$A5))</f>
        <v>GINNASTICA ARDOR </v>
      </c>
      <c r="AY5" s="59" t="s">
        <v>61</v>
      </c>
      <c r="AZ5" s="18">
        <v>6</v>
      </c>
      <c r="BA5" s="8">
        <v>2</v>
      </c>
      <c r="BB5" s="8">
        <f>SUM(AZ5:BA5)</f>
        <v>8</v>
      </c>
      <c r="BC5" s="8">
        <v>9</v>
      </c>
      <c r="BD5" s="8">
        <v>2</v>
      </c>
      <c r="BE5" s="8">
        <f>SUM(BC5:BD5)</f>
        <v>11</v>
      </c>
      <c r="BF5" s="19">
        <v>16</v>
      </c>
      <c r="BG5" s="14"/>
      <c r="BH5" s="20">
        <v>24</v>
      </c>
      <c r="BI5" s="8">
        <f>SUM(BF5*2+BH5*2)</f>
        <v>80</v>
      </c>
      <c r="BJ5" s="8">
        <v>13</v>
      </c>
      <c r="BK5" s="14"/>
      <c r="BL5" s="8">
        <v>24</v>
      </c>
      <c r="BM5" s="8">
        <f>SUM(BJ5*2+BL5*2)</f>
        <v>74</v>
      </c>
      <c r="BN5" s="8">
        <v>10</v>
      </c>
      <c r="BO5" s="14"/>
      <c r="BP5" s="8">
        <v>16</v>
      </c>
      <c r="BQ5" s="8">
        <f>SUM(BN5*2+BP5*2)</f>
        <v>52</v>
      </c>
      <c r="BR5" s="8">
        <v>2</v>
      </c>
      <c r="BS5" s="14"/>
      <c r="BT5" s="8">
        <v>3</v>
      </c>
      <c r="BU5" s="10">
        <f>SUM(BR5*2+BT5*2)</f>
        <v>10</v>
      </c>
      <c r="BV5" s="60">
        <f>SUM(BB5,BE5,BI5,BM5,BQ5,BU5)</f>
        <v>235</v>
      </c>
      <c r="BW5" s="129">
        <f>SUM(BV5,BV6)</f>
        <v>343</v>
      </c>
      <c r="BX5" s="343">
        <f>SUM(AW5,BW5)</f>
        <v>664</v>
      </c>
      <c r="BY5" s="334" t="str">
        <f ca="1">IF(CELL("contenuto",$A5)="","",CELL("contenuto",$A5))</f>
        <v>GINNASTICA ARDOR </v>
      </c>
      <c r="BZ5" s="59" t="s">
        <v>61</v>
      </c>
      <c r="CA5" s="21">
        <v>1</v>
      </c>
      <c r="CB5" s="12">
        <f>SUM(CA5*25)</f>
        <v>25</v>
      </c>
      <c r="CC5" s="12">
        <v>1</v>
      </c>
      <c r="CD5" s="25">
        <f>SUM(CC5*6)</f>
        <v>6</v>
      </c>
      <c r="CE5" s="21">
        <v>2</v>
      </c>
      <c r="CF5" s="12">
        <v>1</v>
      </c>
      <c r="CG5" s="12">
        <v>3</v>
      </c>
      <c r="CH5" s="12">
        <v>2</v>
      </c>
      <c r="CI5" s="12">
        <v>2</v>
      </c>
      <c r="CJ5" s="87">
        <f>SUM(CE5*3+CF5*6+CG5*10+CH5*15+CI5*20)</f>
        <v>112</v>
      </c>
      <c r="CK5" s="12">
        <v>2</v>
      </c>
      <c r="CL5" s="12">
        <v>1</v>
      </c>
      <c r="CM5" s="12">
        <v>3</v>
      </c>
      <c r="CN5" s="12">
        <v>2</v>
      </c>
      <c r="CO5" s="12">
        <v>2</v>
      </c>
      <c r="CP5" s="87">
        <f>SUM(CK5*3+CL5*6+CM5*10+CN5*15+CO5*20)</f>
        <v>112</v>
      </c>
      <c r="CQ5" s="12"/>
      <c r="CR5" s="12">
        <v>1</v>
      </c>
      <c r="CS5" s="12">
        <v>1</v>
      </c>
      <c r="CT5" s="12"/>
      <c r="CU5" s="12">
        <v>2</v>
      </c>
      <c r="CV5" s="87">
        <f>SUM(CQ5*3+CR5*6+CS5*10+CT5*15+CU5*20)</f>
        <v>56</v>
      </c>
      <c r="CW5" s="18"/>
      <c r="CX5" s="8"/>
      <c r="CY5" s="8"/>
      <c r="CZ5" s="8"/>
      <c r="DA5" s="8"/>
      <c r="DB5" s="8"/>
      <c r="DC5" s="8"/>
      <c r="DD5" s="10"/>
      <c r="DE5" s="23">
        <f aca="true" t="shared" si="1" ref="DE5:DE50">SUM(CB5,CD5,CJ5,CP5,CV5,CX5,CZ5,DB5,DD5)</f>
        <v>311</v>
      </c>
      <c r="DF5" s="129">
        <f>SUM(DE5,DE6)</f>
        <v>481</v>
      </c>
      <c r="DG5" s="336">
        <f>SUM(DF5)</f>
        <v>481</v>
      </c>
      <c r="DH5" s="334" t="str">
        <f ca="1">IF(CELL("contenuto",$A5)="","",CELL("contenuto",$A5))</f>
        <v>GINNASTICA ARDOR </v>
      </c>
      <c r="DI5" s="355">
        <f>SUM(BX5,DG5)</f>
        <v>1145</v>
      </c>
    </row>
    <row r="6" spans="1:113" ht="27.75" customHeight="1">
      <c r="A6" s="235"/>
      <c r="B6" s="59" t="s">
        <v>62</v>
      </c>
      <c r="C6" s="18">
        <v>1</v>
      </c>
      <c r="D6" s="8"/>
      <c r="E6" s="8"/>
      <c r="F6" s="8"/>
      <c r="G6" s="8"/>
      <c r="H6" s="12">
        <f>IF(C6=0,0,IF(C6&gt;15,1,32-C6*2))+IF(D6=0,0,IF(D6&gt;15,1,32-D6*2))+IF(E6=0,0,IF(E6&gt;15,1,32-E6*2))+IF(F6=0,0,IF(F6&gt;15,1,32-F6*2))+IF(G6=0,0,IF(G6&gt;15,1,32-G6*2))</f>
        <v>30</v>
      </c>
      <c r="I6" s="8">
        <v>2</v>
      </c>
      <c r="J6" s="8"/>
      <c r="K6" s="8"/>
      <c r="L6" s="8"/>
      <c r="M6" s="8"/>
      <c r="N6" s="12">
        <f>IF(I6=0,0,IF(I6&gt;15,1,32-I6*2))+IF(J6=0,0,IF(J6&gt;15,1,32-J6*2))+IF(K6=0,0,IF(K6&gt;15,1,32-K6*2))+IF(L6=0,0,IF(L6&gt;15,1,32-L6*2))+IF(M6=0,0,IF(M6&gt;15,1,32-M6*2))</f>
        <v>28</v>
      </c>
      <c r="O6" s="24">
        <v>4</v>
      </c>
      <c r="P6" s="24"/>
      <c r="Q6" s="24"/>
      <c r="R6" s="12">
        <f>IF(O6=0,0,IF(O6&gt;15,1,32-O6*2))+IF(P6=0,0,IF(P6&gt;15,1,32-P6*2))+IF(Q6=0,0,IF(Q6&gt;15,1,32-Q6*2))</f>
        <v>24</v>
      </c>
      <c r="S6" s="24">
        <v>23</v>
      </c>
      <c r="T6" s="24"/>
      <c r="U6" s="25">
        <f>IF(S6=0,0,IF(S6&gt;15,1,32-S6*2))+IF(T6=0,0,IF(T6&gt;15,1,32-T6*2))</f>
        <v>1</v>
      </c>
      <c r="V6" s="18">
        <v>4</v>
      </c>
      <c r="W6" s="8">
        <v>6</v>
      </c>
      <c r="X6" s="12">
        <f>IF(V6=0,0,IF(V6&gt;5,1,18-V6*3))+IF(W6=0,0,IF(W6&gt;5,1,18-W6*3))</f>
        <v>7</v>
      </c>
      <c r="Y6" s="8">
        <v>4</v>
      </c>
      <c r="Z6" s="8"/>
      <c r="AA6" s="12">
        <f>IF(Y6=0,0,IF(Y6&gt;5,1,18-Y6*3))+IF(Z6=0,0,IF(Z6&gt;5,1,18-Z6*3))</f>
        <v>6</v>
      </c>
      <c r="AB6" s="8"/>
      <c r="AC6" s="25">
        <f>IF(AB6=0,0,IF(AB6&gt;5,1,18-AB6*3))</f>
        <v>0</v>
      </c>
      <c r="AD6" s="18">
        <v>6</v>
      </c>
      <c r="AE6" s="12">
        <f>IF(AD6=0,0,IF(AD6&gt;10,1,IF(AD5="A1",33-AD6*3,22-AD6*2)))</f>
        <v>15</v>
      </c>
      <c r="AF6" s="8">
        <v>8</v>
      </c>
      <c r="AG6" s="12">
        <f>IF(AF6=0,0,IF(AF6&gt;10,1,IF(AF5="A1",33-AF6*3,22-AF6*2)))</f>
        <v>6</v>
      </c>
      <c r="AH6" s="8">
        <v>7</v>
      </c>
      <c r="AI6" s="12">
        <f>IF(AH6=0,0,IF(AH6&gt;10,1,IF(AH5="A1",33-AH6*3,22-AH6*2)))</f>
        <v>8</v>
      </c>
      <c r="AJ6" s="8">
        <v>4</v>
      </c>
      <c r="AK6" s="22">
        <f>IF(AJ6=0,0,IF(AJ6&gt;10,1,IF(AJ5="A1",33-AJ6*3,22-AJ6*2)))</f>
        <v>14</v>
      </c>
      <c r="AL6" s="21">
        <v>1</v>
      </c>
      <c r="AM6" s="12"/>
      <c r="AN6" s="12">
        <f>IF(AL6=0,0,IF(AL6&gt;5,1,23-AL6*3))+IF(AM6=0,0,IF(AM6&gt;5,1,23-AM6*3))</f>
        <v>20</v>
      </c>
      <c r="AO6" s="12">
        <v>2</v>
      </c>
      <c r="AP6" s="12"/>
      <c r="AQ6" s="12">
        <f>IF(AO6=0,0,IF(AO6&gt;5,1,23-AO6*3))+IF(AP6=0,0,IF(AP6&gt;5,1,23-AP6*3))</f>
        <v>17</v>
      </c>
      <c r="AR6" s="12">
        <v>14</v>
      </c>
      <c r="AS6" s="12">
        <f>IF(AR6=0,0,IF(AR6&gt;5,1,23-AR6*3))</f>
        <v>1</v>
      </c>
      <c r="AT6" s="12">
        <v>3</v>
      </c>
      <c r="AU6" s="12">
        <f>IF(AT6=0,0,IF(AT6&gt;5,1,23-AT6*3))</f>
        <v>14</v>
      </c>
      <c r="AV6" s="60">
        <f t="shared" si="0"/>
        <v>191</v>
      </c>
      <c r="AW6" s="342"/>
      <c r="AX6" s="335"/>
      <c r="AY6" s="59" t="s">
        <v>62</v>
      </c>
      <c r="AZ6" s="18">
        <v>13</v>
      </c>
      <c r="BA6" s="8"/>
      <c r="BB6" s="12">
        <f>IF(AZ6=0,0,IF(AZ6&gt;5,AZ6,6-AZ6*1))+IF(BA6=0,0,IF(BA6&gt;5,BA6,6-BA6*1))</f>
        <v>13</v>
      </c>
      <c r="BC6" s="12">
        <v>3</v>
      </c>
      <c r="BD6" s="12"/>
      <c r="BE6" s="12">
        <f>IF(BC6=0,0,IF(BC6&gt;5,BC6,6-BC6*1))+IF(BD6=0,0,IF(BD6&gt;5,BD6,6-BD6*1))</f>
        <v>3</v>
      </c>
      <c r="BF6" s="27">
        <v>5</v>
      </c>
      <c r="BG6" s="28">
        <v>3</v>
      </c>
      <c r="BH6" s="28">
        <v>6</v>
      </c>
      <c r="BI6" s="8">
        <f>SUM(BF6*5+BG6*3+BH6*1)</f>
        <v>40</v>
      </c>
      <c r="BJ6" s="8">
        <v>6</v>
      </c>
      <c r="BK6" s="28">
        <v>3</v>
      </c>
      <c r="BL6" s="8">
        <v>2</v>
      </c>
      <c r="BM6" s="8">
        <f>SUM(BJ6*5+BK6*3+BL6*1)</f>
        <v>41</v>
      </c>
      <c r="BN6" s="8">
        <v>1</v>
      </c>
      <c r="BO6" s="28">
        <v>2</v>
      </c>
      <c r="BP6" s="8"/>
      <c r="BQ6" s="8">
        <f>SUM(BN6*5+BO6*3+BP6*1)</f>
        <v>11</v>
      </c>
      <c r="BR6" s="8"/>
      <c r="BS6" s="28"/>
      <c r="BT6" s="8"/>
      <c r="BU6" s="10">
        <f>SUM(BR6*5+BS6*3+BT6*1)</f>
        <v>0</v>
      </c>
      <c r="BV6" s="60">
        <f aca="true" t="shared" si="2" ref="BV6:BV50">SUM(BB6,BE6,BI6,BM6,BQ6,BU6)</f>
        <v>108</v>
      </c>
      <c r="BW6" s="129"/>
      <c r="BX6" s="344"/>
      <c r="BY6" s="335"/>
      <c r="BZ6" s="59" t="s">
        <v>62</v>
      </c>
      <c r="CA6" s="21">
        <v>7</v>
      </c>
      <c r="CB6" s="12">
        <f>IF(CA6=0,0,IF(CA6&gt;10,1,44-CA6*4))</f>
        <v>16</v>
      </c>
      <c r="CC6" s="12">
        <v>4</v>
      </c>
      <c r="CD6" s="25">
        <f>IF(CC6=0,0,IF(CC6=6,1,IF(CC6&gt;6,CC6,12-CC6*2)))</f>
        <v>4</v>
      </c>
      <c r="CE6" s="21">
        <v>1</v>
      </c>
      <c r="CF6" s="12">
        <v>1</v>
      </c>
      <c r="CG6" s="12">
        <f>15+12+9</f>
        <v>36</v>
      </c>
      <c r="CH6" s="12">
        <v>3</v>
      </c>
      <c r="CI6" s="12">
        <v>36</v>
      </c>
      <c r="CJ6" s="87">
        <f>IF(CE6=0,0,IF(CE6&gt;5,CE6,6-CE6*1))+IF(CF6=0,0,IF(CF6&gt;5,CF6,12-CF6*2))+IF(CG6=0,0,IF(CG6&gt;5,CG6,18-CG6*3))+IF(CH6=0,0,IF(CH6&gt;5,CH6,18-CH6*3))+IF(CI6=0,0,IF(CI6&gt;5,CI6,24-CI6*4))</f>
        <v>96</v>
      </c>
      <c r="CK6" s="12"/>
      <c r="CL6" s="12">
        <v>5</v>
      </c>
      <c r="CM6" s="12">
        <v>2</v>
      </c>
      <c r="CN6" s="12"/>
      <c r="CO6" s="12">
        <v>1</v>
      </c>
      <c r="CP6" s="87">
        <f>IF(CK6=0,0,IF(CK6&gt;5,CK6,6-CK6*1))+IF(CL6=0,0,IF(CL6&gt;5,CL6,12-CL6*2))+IF(CM6=0,0,IF(CM6&gt;5,CM6,18-CM6*3))+IF(CN6=0,0,IF(CN6&gt;5,CN6,18-CN6*3))+IF(CO6=0,0,IF(CO6&gt;5,CO6,24-CO6*4))</f>
        <v>34</v>
      </c>
      <c r="CQ6" s="12"/>
      <c r="CR6" s="12"/>
      <c r="CS6" s="12"/>
      <c r="CT6" s="12"/>
      <c r="CU6" s="12">
        <v>1</v>
      </c>
      <c r="CV6" s="87">
        <f>IF(CQ6=0,0,IF(CQ6&gt;5,CQ6,6-CQ6*1))+IF(CR6=0,0,IF(CR6&gt;5,CR6,12-CR6*2))+IF(CS6=0,0,IF(CS6&gt;5,CS6,18-CS6*3))+IF(CT6=0,0,IF(CT6&gt;5,CT6,18-CT6*3))+IF(CU6=0,0,IF(CU6&gt;5,CU6,24-CU6*4))</f>
        <v>20</v>
      </c>
      <c r="CW6" s="18"/>
      <c r="CX6" s="8"/>
      <c r="CY6" s="8"/>
      <c r="CZ6" s="8"/>
      <c r="DA6" s="8"/>
      <c r="DB6" s="8"/>
      <c r="DC6" s="8"/>
      <c r="DD6" s="10"/>
      <c r="DE6" s="23">
        <f t="shared" si="1"/>
        <v>170</v>
      </c>
      <c r="DF6" s="129"/>
      <c r="DG6" s="337"/>
      <c r="DH6" s="335"/>
      <c r="DI6" s="355"/>
    </row>
    <row r="7" spans="1:113" ht="27.75" customHeight="1">
      <c r="A7" s="230" t="s">
        <v>148</v>
      </c>
      <c r="B7" s="59" t="s">
        <v>60</v>
      </c>
      <c r="C7" s="153"/>
      <c r="D7" s="154"/>
      <c r="E7" s="154"/>
      <c r="F7" s="154"/>
      <c r="G7" s="154"/>
      <c r="H7" s="8">
        <f>SUM(C7*5)</f>
        <v>0</v>
      </c>
      <c r="I7" s="154"/>
      <c r="J7" s="154"/>
      <c r="K7" s="154"/>
      <c r="L7" s="154"/>
      <c r="M7" s="154"/>
      <c r="N7" s="8">
        <f>SUM(I7*5)</f>
        <v>0</v>
      </c>
      <c r="O7" s="154"/>
      <c r="P7" s="154"/>
      <c r="Q7" s="154"/>
      <c r="R7" s="8">
        <f>SUM(O7*5)</f>
        <v>0</v>
      </c>
      <c r="S7" s="154"/>
      <c r="T7" s="154"/>
      <c r="U7" s="10">
        <f>SUM(S7*5)</f>
        <v>0</v>
      </c>
      <c r="V7" s="153">
        <v>1</v>
      </c>
      <c r="W7" s="154"/>
      <c r="X7" s="8">
        <f>SUM(V7*10)</f>
        <v>10</v>
      </c>
      <c r="Y7" s="149">
        <v>1</v>
      </c>
      <c r="Z7" s="150"/>
      <c r="AA7" s="8">
        <f>SUM(Y7*10)</f>
        <v>10</v>
      </c>
      <c r="AB7" s="8"/>
      <c r="AC7" s="10">
        <f>SUM(AB7*10)</f>
        <v>0</v>
      </c>
      <c r="AD7" s="18"/>
      <c r="AE7" s="12">
        <f>IF(AD7="A1",30,IF(AD7="A2",20,""))</f>
      </c>
      <c r="AF7" s="8"/>
      <c r="AG7" s="12">
        <f>IF(AF7="A1",30,IF(AF7="A2",20,""))</f>
      </c>
      <c r="AH7" s="8"/>
      <c r="AI7" s="12">
        <f>IF(AH7="A1",30,IF(AH7="A2",20,""))</f>
      </c>
      <c r="AJ7" s="8"/>
      <c r="AK7" s="22">
        <f>IF(AJ7="A1",30,IF(AJ7="A2",20,""))</f>
      </c>
      <c r="AL7" s="331">
        <v>1</v>
      </c>
      <c r="AM7" s="332"/>
      <c r="AN7" s="8">
        <f>SUM(AL7*10)</f>
        <v>10</v>
      </c>
      <c r="AO7" s="333"/>
      <c r="AP7" s="332"/>
      <c r="AQ7" s="8">
        <f>SUM(AO7*10)</f>
        <v>0</v>
      </c>
      <c r="AR7" s="22">
        <v>1</v>
      </c>
      <c r="AS7" s="8">
        <f>SUM(AR7*10)</f>
        <v>10</v>
      </c>
      <c r="AT7" s="22"/>
      <c r="AU7" s="8">
        <f>SUM(AT7*10)</f>
        <v>0</v>
      </c>
      <c r="AV7" s="60">
        <f t="shared" si="0"/>
        <v>40</v>
      </c>
      <c r="AW7" s="155">
        <f>SUM(AV7,AV8)</f>
        <v>71</v>
      </c>
      <c r="AX7" s="334" t="str">
        <f ca="1">IF(CELL("contenuto",$A7)="","",CELL("contenuto",$A7))</f>
        <v>VIS A.S.D.</v>
      </c>
      <c r="AY7" s="59" t="s">
        <v>61</v>
      </c>
      <c r="AZ7" s="18">
        <v>1</v>
      </c>
      <c r="BA7" s="8">
        <v>2</v>
      </c>
      <c r="BB7" s="8">
        <f>SUM(AZ7:BA7)</f>
        <v>3</v>
      </c>
      <c r="BC7" s="8">
        <v>1</v>
      </c>
      <c r="BD7" s="8">
        <v>2</v>
      </c>
      <c r="BE7" s="8">
        <f>SUM(BC7:BD7)</f>
        <v>3</v>
      </c>
      <c r="BF7" s="27">
        <v>3</v>
      </c>
      <c r="BG7" s="14"/>
      <c r="BH7" s="28">
        <v>4</v>
      </c>
      <c r="BI7" s="8">
        <f>SUM(BF7*2+BH7*2)</f>
        <v>14</v>
      </c>
      <c r="BJ7" s="8">
        <v>3</v>
      </c>
      <c r="BK7" s="14"/>
      <c r="BL7" s="8">
        <v>4</v>
      </c>
      <c r="BM7" s="8">
        <f>SUM(BJ7*2+BL7*2)</f>
        <v>14</v>
      </c>
      <c r="BN7" s="8">
        <v>2</v>
      </c>
      <c r="BO7" s="14"/>
      <c r="BP7" s="8">
        <v>3</v>
      </c>
      <c r="BQ7" s="8">
        <f>SUM(BN7*2+BP7*2)</f>
        <v>10</v>
      </c>
      <c r="BR7" s="8"/>
      <c r="BS7" s="14"/>
      <c r="BT7" s="8"/>
      <c r="BU7" s="10">
        <f>SUM(BR7*2+BT7*2)</f>
        <v>0</v>
      </c>
      <c r="BV7" s="60">
        <f t="shared" si="2"/>
        <v>44</v>
      </c>
      <c r="BW7" s="129">
        <f>SUM(BV7,BV8)</f>
        <v>69</v>
      </c>
      <c r="BX7" s="343">
        <f>SUM(AW7,BW7)</f>
        <v>140</v>
      </c>
      <c r="BY7" s="334" t="str">
        <f ca="1">IF(CELL("contenuto",$A7)="","",CELL("contenuto",$A7))</f>
        <v>VIS A.S.D.</v>
      </c>
      <c r="BZ7" s="59" t="s">
        <v>61</v>
      </c>
      <c r="CA7" s="21"/>
      <c r="CB7" s="12">
        <f>SUM(CA7*25)</f>
        <v>0</v>
      </c>
      <c r="CC7" s="12"/>
      <c r="CD7" s="25">
        <f>SUM(CC7*6)</f>
        <v>0</v>
      </c>
      <c r="CE7" s="21"/>
      <c r="CF7" s="12">
        <v>1</v>
      </c>
      <c r="CG7" s="12"/>
      <c r="CH7" s="12">
        <v>2</v>
      </c>
      <c r="CI7" s="12"/>
      <c r="CJ7" s="87">
        <f>SUM(CE7*3+CF7*6+CG7*10+CH7*15+CI7*20)</f>
        <v>36</v>
      </c>
      <c r="CK7" s="12"/>
      <c r="CL7" s="12">
        <v>1</v>
      </c>
      <c r="CM7" s="12"/>
      <c r="CN7" s="12">
        <v>2</v>
      </c>
      <c r="CO7" s="12"/>
      <c r="CP7" s="87">
        <f>SUM(CK7*3+CL7*6+CM7*10+CN7*15+CO7*20)</f>
        <v>36</v>
      </c>
      <c r="CQ7" s="12"/>
      <c r="CR7" s="12"/>
      <c r="CS7" s="12"/>
      <c r="CT7" s="12"/>
      <c r="CU7" s="12"/>
      <c r="CV7" s="87">
        <f>SUM(CQ7*3+CR7*6+CS7*10+CT7*15+CU7*20)</f>
        <v>0</v>
      </c>
      <c r="CW7" s="18"/>
      <c r="CX7" s="8"/>
      <c r="CY7" s="8"/>
      <c r="CZ7" s="8"/>
      <c r="DA7" s="8"/>
      <c r="DB7" s="8"/>
      <c r="DC7" s="8"/>
      <c r="DD7" s="10"/>
      <c r="DE7" s="23">
        <f t="shared" si="1"/>
        <v>72</v>
      </c>
      <c r="DF7" s="129">
        <f>SUM(DE7,DE8)</f>
        <v>83</v>
      </c>
      <c r="DG7" s="336">
        <f>SUM(DF7)</f>
        <v>83</v>
      </c>
      <c r="DH7" s="334" t="str">
        <f ca="1">IF(CELL("contenuto",$A7)="","",CELL("contenuto",$A7))</f>
        <v>VIS A.S.D.</v>
      </c>
      <c r="DI7" s="355">
        <f>SUM(BX7,DG7)</f>
        <v>223</v>
      </c>
    </row>
    <row r="8" spans="1:113" ht="27.75" customHeight="1">
      <c r="A8" s="235"/>
      <c r="B8" s="59" t="s">
        <v>62</v>
      </c>
      <c r="C8" s="18"/>
      <c r="D8" s="8"/>
      <c r="E8" s="8"/>
      <c r="F8" s="8"/>
      <c r="G8" s="8"/>
      <c r="H8" s="12">
        <f>IF(C8=0,0,IF(C8&gt;15,1,32-C8*2))+IF(D8=0,0,IF(D8&gt;15,1,32-D8*2))+IF(E8=0,0,IF(E8&gt;15,1,32-E8*2))+IF(F8=0,0,IF(F8&gt;15,1,32-F8*2))+IF(G8=0,0,IF(G8&gt;15,1,32-G8*2))</f>
        <v>0</v>
      </c>
      <c r="I8" s="8"/>
      <c r="J8" s="8"/>
      <c r="K8" s="8"/>
      <c r="L8" s="8"/>
      <c r="M8" s="8"/>
      <c r="N8" s="12">
        <f>IF(I8=0,0,IF(I8&gt;15,1,32-I8*2))+IF(J8=0,0,IF(J8&gt;15,1,32-J8*2))+IF(K8=0,0,IF(K8&gt;15,1,32-K8*2))+IF(L8=0,0,IF(L8&gt;15,1,32-L8*2))+IF(M8=0,0,IF(M8&gt;15,1,32-M8*2))</f>
        <v>0</v>
      </c>
      <c r="O8" s="8"/>
      <c r="P8" s="8"/>
      <c r="Q8" s="8"/>
      <c r="R8" s="12">
        <f>IF(O8=0,0,IF(O8&gt;15,1,32-O8*2))+IF(P8=0,0,IF(P8&gt;15,1,32-P8*2))+IF(Q8=0,0,IF(Q8&gt;15,1,32-Q8*2))</f>
        <v>0</v>
      </c>
      <c r="S8" s="8"/>
      <c r="T8" s="8"/>
      <c r="U8" s="25">
        <f>IF(S8=0,0,IF(S8&gt;15,1,32-S8*2))+IF(T8=0,0,IF(T8&gt;15,1,32-T8*2))</f>
        <v>0</v>
      </c>
      <c r="V8" s="18">
        <v>2</v>
      </c>
      <c r="W8" s="8"/>
      <c r="X8" s="12">
        <f>IF(V8=0,0,IF(V8&gt;5,1,18-V8*3))+IF(W8=0,0,IF(W8&gt;5,1,18-W8*3))</f>
        <v>12</v>
      </c>
      <c r="Y8" s="8">
        <v>9</v>
      </c>
      <c r="Z8" s="8"/>
      <c r="AA8" s="12">
        <f>IF(Y8=0,0,IF(Y8&gt;5,1,18-Y8*3))+IF(Z8=0,0,IF(Z8&gt;5,1,18-Z8*3))</f>
        <v>1</v>
      </c>
      <c r="AB8" s="8"/>
      <c r="AC8" s="25">
        <f>IF(AB8=0,0,IF(AB8&gt;5,1,18-AB8*3))</f>
        <v>0</v>
      </c>
      <c r="AD8" s="18"/>
      <c r="AE8" s="12">
        <f>IF(AD8=0,0,IF(AD8&gt;10,1,IF(AD7="A1",33-AD8*3,22-AD8*2)))</f>
        <v>0</v>
      </c>
      <c r="AF8" s="8"/>
      <c r="AG8" s="12">
        <f>IF(AF8=0,0,IF(AF8&gt;10,1,IF(AF7="A1",33-AF8*3,22-AF8*2)))</f>
        <v>0</v>
      </c>
      <c r="AH8" s="8"/>
      <c r="AI8" s="12">
        <f>IF(AH8=0,0,IF(AH8&gt;10,1,IF(AH7="A1",33-AH8*3,22-AH8*2)))</f>
        <v>0</v>
      </c>
      <c r="AJ8" s="8"/>
      <c r="AK8" s="22">
        <f>IF(AJ8=0,0,IF(AJ8&gt;10,1,IF(AJ7="A1",33-AJ8*3,22-AJ8*2)))</f>
        <v>0</v>
      </c>
      <c r="AL8" s="21">
        <v>2</v>
      </c>
      <c r="AM8" s="12"/>
      <c r="AN8" s="12">
        <f>IF(AL8=0,0,IF(AL8&gt;5,1,23-AL8*3))+IF(AM8=0,0,IF(AM8&gt;5,1,23-AM8*3))</f>
        <v>17</v>
      </c>
      <c r="AO8" s="12"/>
      <c r="AP8" s="12"/>
      <c r="AQ8" s="12">
        <f>IF(AO8=0,0,IF(AO8&gt;5,1,23-AO8*3))+IF(AP8=0,0,IF(AP8&gt;5,1,23-AP8*3))</f>
        <v>0</v>
      </c>
      <c r="AR8" s="12">
        <v>39</v>
      </c>
      <c r="AS8" s="12">
        <f>IF(AR8=0,0,IF(AR8&gt;5,1,23-AR8*3))</f>
        <v>1</v>
      </c>
      <c r="AT8" s="12"/>
      <c r="AU8" s="12">
        <f>IF(AT8=0,0,IF(AT8&gt;5,1,23-AT8*3))</f>
        <v>0</v>
      </c>
      <c r="AV8" s="60">
        <f t="shared" si="0"/>
        <v>31</v>
      </c>
      <c r="AW8" s="155"/>
      <c r="AX8" s="335"/>
      <c r="AY8" s="59" t="s">
        <v>62</v>
      </c>
      <c r="AZ8" s="18"/>
      <c r="BA8" s="8">
        <v>1</v>
      </c>
      <c r="BB8" s="12">
        <f>IF(AZ8=0,0,IF(AZ8&gt;5,AZ8,6-AZ8*1))+IF(BA8=0,0,IF(BA8&gt;5,BA8,6-BA8*1))</f>
        <v>5</v>
      </c>
      <c r="BC8" s="12">
        <v>1</v>
      </c>
      <c r="BD8" s="12">
        <v>4</v>
      </c>
      <c r="BE8" s="12">
        <f>IF(BC8=0,0,IF(BC8&gt;5,BC8,6-BC8*1))+IF(BD8=0,0,IF(BD8&gt;5,BD8,6-BD8*1))</f>
        <v>7</v>
      </c>
      <c r="BF8" s="27"/>
      <c r="BG8" s="28">
        <v>2</v>
      </c>
      <c r="BH8" s="28"/>
      <c r="BI8" s="8">
        <f>SUM(BF8*5+BG8*3+BH8*1)</f>
        <v>6</v>
      </c>
      <c r="BJ8" s="8"/>
      <c r="BK8" s="28">
        <v>2</v>
      </c>
      <c r="BL8" s="8">
        <v>1</v>
      </c>
      <c r="BM8" s="8">
        <f>SUM(BJ8*5+BK8*3+BL8*1)</f>
        <v>7</v>
      </c>
      <c r="BN8" s="8"/>
      <c r="BO8" s="28"/>
      <c r="BP8" s="8"/>
      <c r="BQ8" s="8">
        <f>SUM(BN8*5+BO8*3+BP8*1)</f>
        <v>0</v>
      </c>
      <c r="BR8" s="8"/>
      <c r="BS8" s="28"/>
      <c r="BT8" s="8"/>
      <c r="BU8" s="10">
        <f>SUM(BR8*5+BS8*3+BT8*1)</f>
        <v>0</v>
      </c>
      <c r="BV8" s="60">
        <f t="shared" si="2"/>
        <v>25</v>
      </c>
      <c r="BW8" s="129"/>
      <c r="BX8" s="344"/>
      <c r="BY8" s="335"/>
      <c r="BZ8" s="59" t="s">
        <v>62</v>
      </c>
      <c r="CA8" s="21"/>
      <c r="CB8" s="12">
        <f>IF(CA8=0,0,IF(CA8&gt;10,1,44-CA8*4))</f>
        <v>0</v>
      </c>
      <c r="CC8" s="12"/>
      <c r="CD8" s="25">
        <f>IF(CC8=0,0,IF(CC8=6,1,IF(CC8&gt;6,CC8,12-CC8*2)))</f>
        <v>0</v>
      </c>
      <c r="CE8" s="21"/>
      <c r="CF8" s="12">
        <v>5</v>
      </c>
      <c r="CG8" s="12"/>
      <c r="CH8" s="12">
        <v>9</v>
      </c>
      <c r="CI8" s="12"/>
      <c r="CJ8" s="87">
        <f>IF(CE8=0,0,IF(CE8&gt;5,CE8,6-CE8*1))+IF(CF8=0,0,IF(CF8&gt;5,CF8,12-CF8*2))+IF(CG8=0,0,IF(CG8&gt;5,CG8,18-CG8*3))+IF(CH8=0,0,IF(CH8&gt;5,CH8,18-CH8*3))+IF(CI8=0,0,IF(CI8&gt;5,CI8,24-CI8*4))</f>
        <v>11</v>
      </c>
      <c r="CK8" s="12"/>
      <c r="CL8" s="12"/>
      <c r="CM8" s="12"/>
      <c r="CN8" s="12"/>
      <c r="CO8" s="12"/>
      <c r="CP8" s="87">
        <f>IF(CK8=0,0,IF(CK8&gt;5,CK8,6-CK8*1))+IF(CL8=0,0,IF(CL8&gt;5,CL8,12-CL8*2))+IF(CM8=0,0,IF(CM8&gt;5,CM8,18-CM8*3))+IF(CN8=0,0,IF(CN8&gt;5,CN8,18-CN8*3))+IF(CO8=0,0,IF(CO8&gt;5,CO8,24-CO8*4))</f>
        <v>0</v>
      </c>
      <c r="CQ8" s="12"/>
      <c r="CR8" s="12"/>
      <c r="CS8" s="12"/>
      <c r="CT8" s="12"/>
      <c r="CU8" s="12"/>
      <c r="CV8" s="87">
        <f>IF(CQ8=0,0,IF(CQ8&gt;5,CQ8,6-CQ8*1))+IF(CR8=0,0,IF(CR8&gt;5,CR8,12-CR8*2))+IF(CS8=0,0,IF(CS8&gt;5,CS8,18-CS8*3))+IF(CT8=0,0,IF(CT8&gt;5,CT8,18-CT8*3))+IF(CU8=0,0,IF(CU8&gt;5,CU8,24-CU8*4))</f>
        <v>0</v>
      </c>
      <c r="CW8" s="18"/>
      <c r="CX8" s="8"/>
      <c r="CY8" s="8"/>
      <c r="CZ8" s="8"/>
      <c r="DA8" s="8"/>
      <c r="DB8" s="8"/>
      <c r="DC8" s="8"/>
      <c r="DD8" s="10"/>
      <c r="DE8" s="23">
        <f t="shared" si="1"/>
        <v>11</v>
      </c>
      <c r="DF8" s="129"/>
      <c r="DG8" s="337"/>
      <c r="DH8" s="335"/>
      <c r="DI8" s="355"/>
    </row>
    <row r="9" spans="1:113" ht="27.75" customHeight="1">
      <c r="A9" s="230" t="s">
        <v>139</v>
      </c>
      <c r="B9" s="59" t="s">
        <v>60</v>
      </c>
      <c r="C9" s="153"/>
      <c r="D9" s="154"/>
      <c r="E9" s="154"/>
      <c r="F9" s="154"/>
      <c r="G9" s="154"/>
      <c r="H9" s="8">
        <f>SUM(C9*5)</f>
        <v>0</v>
      </c>
      <c r="I9" s="154">
        <v>2</v>
      </c>
      <c r="J9" s="154"/>
      <c r="K9" s="154"/>
      <c r="L9" s="154"/>
      <c r="M9" s="154"/>
      <c r="N9" s="8">
        <f>SUM(I9*5)</f>
        <v>10</v>
      </c>
      <c r="O9" s="154">
        <v>1</v>
      </c>
      <c r="P9" s="154"/>
      <c r="Q9" s="154"/>
      <c r="R9" s="8">
        <f>SUM(O9*5)</f>
        <v>5</v>
      </c>
      <c r="S9" s="154">
        <v>1</v>
      </c>
      <c r="T9" s="154"/>
      <c r="U9" s="10">
        <f>SUM(S9*5)</f>
        <v>5</v>
      </c>
      <c r="V9" s="153">
        <v>1</v>
      </c>
      <c r="W9" s="154"/>
      <c r="X9" s="8">
        <f>SUM(V9*10)</f>
        <v>10</v>
      </c>
      <c r="Y9" s="149">
        <v>1</v>
      </c>
      <c r="Z9" s="150"/>
      <c r="AA9" s="8">
        <f>SUM(Y9*10)</f>
        <v>10</v>
      </c>
      <c r="AB9" s="8"/>
      <c r="AC9" s="10">
        <f>SUM(AB9*10)</f>
        <v>0</v>
      </c>
      <c r="AD9" s="18"/>
      <c r="AE9" s="12">
        <f>IF(AD9="A1",30,IF(AD9="A2",20,""))</f>
      </c>
      <c r="AF9" s="8"/>
      <c r="AG9" s="12">
        <f>IF(AF9="A1",30,IF(AF9="A2",20,""))</f>
      </c>
      <c r="AH9" s="8"/>
      <c r="AI9" s="12">
        <f>IF(AH9="A1",30,IF(AH9="A2",20,""))</f>
      </c>
      <c r="AJ9" s="8"/>
      <c r="AK9" s="22">
        <f>IF(AJ9="A1",30,IF(AJ9="A2",20,""))</f>
      </c>
      <c r="AL9" s="331">
        <v>2</v>
      </c>
      <c r="AM9" s="332"/>
      <c r="AN9" s="8">
        <f>SUM(AL9*10)</f>
        <v>20</v>
      </c>
      <c r="AO9" s="333"/>
      <c r="AP9" s="332"/>
      <c r="AQ9" s="8">
        <f>SUM(AO9*10)</f>
        <v>0</v>
      </c>
      <c r="AR9" s="22">
        <v>1</v>
      </c>
      <c r="AS9" s="8">
        <f>SUM(AR9*10)</f>
        <v>10</v>
      </c>
      <c r="AT9" s="22"/>
      <c r="AU9" s="8">
        <f>SUM(AT9*10)</f>
        <v>0</v>
      </c>
      <c r="AV9" s="60">
        <f t="shared" si="0"/>
        <v>70</v>
      </c>
      <c r="AW9" s="155">
        <f>SUM(AV9,AV10)</f>
        <v>158</v>
      </c>
      <c r="AX9" s="334" t="str">
        <f ca="1">IF(CELL("contenuto",$A9)="","",CELL("contenuto",$A9))</f>
        <v>FONDAZIONE BENTEGODI</v>
      </c>
      <c r="AY9" s="59" t="s">
        <v>61</v>
      </c>
      <c r="AZ9" s="18">
        <v>3</v>
      </c>
      <c r="BA9" s="8"/>
      <c r="BB9" s="8">
        <f>SUM(AZ9:BA9)</f>
        <v>3</v>
      </c>
      <c r="BC9" s="8">
        <v>4</v>
      </c>
      <c r="BD9" s="8"/>
      <c r="BE9" s="8">
        <f>SUM(BC9:BD9)</f>
        <v>4</v>
      </c>
      <c r="BF9" s="27">
        <v>12</v>
      </c>
      <c r="BG9" s="14"/>
      <c r="BH9" s="28">
        <v>20</v>
      </c>
      <c r="BI9" s="8">
        <f>SUM(BF9*2+BH9*2)</f>
        <v>64</v>
      </c>
      <c r="BJ9" s="8">
        <v>12</v>
      </c>
      <c r="BK9" s="14"/>
      <c r="BL9" s="8">
        <v>20</v>
      </c>
      <c r="BM9" s="8">
        <f>SUM(BJ9*2+BL9*2)</f>
        <v>64</v>
      </c>
      <c r="BN9" s="8">
        <v>5</v>
      </c>
      <c r="BO9" s="14"/>
      <c r="BP9" s="8">
        <v>9</v>
      </c>
      <c r="BQ9" s="8">
        <f>SUM(BN9*2+BP9*2)</f>
        <v>28</v>
      </c>
      <c r="BR9" s="8">
        <v>2</v>
      </c>
      <c r="BS9" s="14"/>
      <c r="BT9" s="8">
        <v>2</v>
      </c>
      <c r="BU9" s="10">
        <f>SUM(BR9*2+BT9*2)</f>
        <v>8</v>
      </c>
      <c r="BV9" s="60">
        <f t="shared" si="2"/>
        <v>171</v>
      </c>
      <c r="BW9" s="129">
        <f>SUM(BV9,BV10)</f>
        <v>203</v>
      </c>
      <c r="BX9" s="343">
        <f>SUM(AW9,BW9)</f>
        <v>361</v>
      </c>
      <c r="BY9" s="334" t="str">
        <f ca="1">IF(CELL("contenuto",$A9)="","",CELL("contenuto",$A9))</f>
        <v>FONDAZIONE BENTEGODI</v>
      </c>
      <c r="BZ9" s="59" t="s">
        <v>61</v>
      </c>
      <c r="CA9" s="21"/>
      <c r="CB9" s="12">
        <f>SUM(CA9*25)</f>
        <v>0</v>
      </c>
      <c r="CC9" s="12"/>
      <c r="CD9" s="25">
        <f>SUM(CC9*6)</f>
        <v>0</v>
      </c>
      <c r="CE9" s="21">
        <v>6</v>
      </c>
      <c r="CF9" s="12">
        <v>6</v>
      </c>
      <c r="CG9" s="12">
        <v>1</v>
      </c>
      <c r="CH9" s="12">
        <v>1</v>
      </c>
      <c r="CI9" s="12">
        <v>1</v>
      </c>
      <c r="CJ9" s="87">
        <f>SUM(CE9*3+CF9*6+CG9*10+CH9*15+CI9*20)</f>
        <v>99</v>
      </c>
      <c r="CK9" s="12">
        <v>3</v>
      </c>
      <c r="CL9" s="12">
        <v>4</v>
      </c>
      <c r="CM9" s="12"/>
      <c r="CN9" s="12"/>
      <c r="CO9" s="12">
        <v>1</v>
      </c>
      <c r="CP9" s="87">
        <f>SUM(CK9*3+CL9*6+CM9*10+CN9*15+CO9*20)</f>
        <v>53</v>
      </c>
      <c r="CQ9" s="12"/>
      <c r="CR9" s="12"/>
      <c r="CS9" s="12"/>
      <c r="CT9" s="12"/>
      <c r="CU9" s="12"/>
      <c r="CV9" s="87">
        <f>SUM(CQ9*3+CR9*6+CS9*10+CT9*15+CU9*20)</f>
        <v>0</v>
      </c>
      <c r="CW9" s="18"/>
      <c r="CX9" s="8"/>
      <c r="CY9" s="8"/>
      <c r="CZ9" s="8"/>
      <c r="DA9" s="8"/>
      <c r="DB9" s="8"/>
      <c r="DC9" s="8"/>
      <c r="DD9" s="10"/>
      <c r="DE9" s="23">
        <f t="shared" si="1"/>
        <v>152</v>
      </c>
      <c r="DF9" s="129">
        <f>SUM(DE9,DE10)</f>
        <v>182</v>
      </c>
      <c r="DG9" s="336">
        <f>SUM(DF9)</f>
        <v>182</v>
      </c>
      <c r="DH9" s="334" t="str">
        <f ca="1">IF(CELL("contenuto",$A9)="","",CELL("contenuto",$A9))</f>
        <v>FONDAZIONE BENTEGODI</v>
      </c>
      <c r="DI9" s="355">
        <f>SUM(BX9,DG9)</f>
        <v>543</v>
      </c>
    </row>
    <row r="10" spans="1:113" ht="27.75" customHeight="1">
      <c r="A10" s="235"/>
      <c r="B10" s="59" t="s">
        <v>62</v>
      </c>
      <c r="C10" s="18"/>
      <c r="D10" s="8"/>
      <c r="E10" s="8"/>
      <c r="F10" s="8"/>
      <c r="G10" s="8"/>
      <c r="H10" s="12">
        <f>IF(C10=0,0,IF(C10&gt;15,1,32-C10*2))+IF(D10=0,0,IF(D10&gt;15,1,32-D10*2))+IF(E10=0,0,IF(E10&gt;15,1,32-E10*2))+IF(F10=0,0,IF(F10&gt;15,1,32-F10*2))+IF(G10=0,0,IF(G10&gt;15,1,32-G10*2))</f>
        <v>0</v>
      </c>
      <c r="I10" s="24">
        <v>1</v>
      </c>
      <c r="J10" s="24">
        <v>12</v>
      </c>
      <c r="K10" s="24"/>
      <c r="L10" s="8"/>
      <c r="M10" s="8"/>
      <c r="N10" s="12">
        <f>IF(I10=0,0,IF(I10&gt;15,1,32-I10*2))+IF(J10=0,0,IF(J10&gt;15,1,32-J10*2))+IF(K10=0,0,IF(K10&gt;15,1,32-K10*2))+IF(L10=0,0,IF(L10&gt;15,1,32-L10*2))+IF(M10=0,0,IF(M10&gt;15,1,32-M10*2))</f>
        <v>38</v>
      </c>
      <c r="O10" s="24">
        <v>8</v>
      </c>
      <c r="P10" s="24"/>
      <c r="Q10" s="24"/>
      <c r="R10" s="12">
        <f>IF(O10=0,0,IF(O10&gt;15,1,32-O10*2))+IF(P10=0,0,IF(P10&gt;15,1,32-P10*2))+IF(Q10=0,0,IF(Q10&gt;15,1,32-Q10*2))</f>
        <v>16</v>
      </c>
      <c r="S10" s="8">
        <v>36</v>
      </c>
      <c r="T10" s="8"/>
      <c r="U10" s="25">
        <f>IF(S10=0,0,IF(S10&gt;15,1,32-S10*2))+IF(T10=0,0,IF(T10&gt;15,1,32-T10*2))</f>
        <v>1</v>
      </c>
      <c r="V10" s="18">
        <v>3</v>
      </c>
      <c r="W10" s="8"/>
      <c r="X10" s="12">
        <f>IF(V10=0,0,IF(V10&gt;5,1,18-V10*3))+IF(W10=0,0,IF(W10&gt;5,1,18-W10*3))</f>
        <v>9</v>
      </c>
      <c r="Y10" s="8">
        <v>6</v>
      </c>
      <c r="Z10" s="8"/>
      <c r="AA10" s="12">
        <f>IF(Y10=0,0,IF(Y10&gt;5,1,18-Y10*3))+IF(Z10=0,0,IF(Z10&gt;5,1,18-Z10*3))</f>
        <v>1</v>
      </c>
      <c r="AB10" s="8"/>
      <c r="AC10" s="25">
        <f>IF(AB10=0,0,IF(AB10&gt;5,1,18-AB10*3))</f>
        <v>0</v>
      </c>
      <c r="AD10" s="18"/>
      <c r="AE10" s="12">
        <f>IF(AD10=0,0,IF(AD10&gt;10,1,IF(AD9="A1",33-AD10*3,22-AD10*2)))</f>
        <v>0</v>
      </c>
      <c r="AF10" s="8"/>
      <c r="AG10" s="12">
        <f>IF(AF10=0,0,IF(AF10&gt;10,1,IF(AF9="A1",33-AF10*3,22-AF10*2)))</f>
        <v>0</v>
      </c>
      <c r="AH10" s="8"/>
      <c r="AI10" s="12">
        <f>IF(AH10=0,0,IF(AH10&gt;10,1,IF(AH9="A1",33-AH10*3,22-AH10*2)))</f>
        <v>0</v>
      </c>
      <c r="AJ10" s="8"/>
      <c r="AK10" s="22">
        <f>IF(AJ10=0,0,IF(AJ10&gt;10,1,IF(AJ9="A1",33-AJ10*3,22-AJ10*2)))</f>
        <v>0</v>
      </c>
      <c r="AL10" s="21">
        <v>3</v>
      </c>
      <c r="AM10" s="12">
        <v>5</v>
      </c>
      <c r="AN10" s="12">
        <f>IF(AL10=0,0,IF(AL10&gt;5,1,23-AL10*3))+IF(AM10=0,0,IF(AM10&gt;5,1,23-AM10*3))</f>
        <v>22</v>
      </c>
      <c r="AO10" s="12"/>
      <c r="AP10" s="12"/>
      <c r="AQ10" s="12">
        <f>IF(AO10=0,0,IF(AO10&gt;5,1,23-AO10*3))+IF(AP10=0,0,IF(AP10&gt;5,1,23-AP10*3))</f>
        <v>0</v>
      </c>
      <c r="AR10" s="12">
        <v>37</v>
      </c>
      <c r="AS10" s="12">
        <f>IF(AR10=0,0,IF(AR10&gt;5,1,23-AR10*3))</f>
        <v>1</v>
      </c>
      <c r="AT10" s="12"/>
      <c r="AU10" s="12">
        <f>IF(AT10=0,0,IF(AT10&gt;5,1,23-AT10*3))</f>
        <v>0</v>
      </c>
      <c r="AV10" s="60">
        <f t="shared" si="0"/>
        <v>88</v>
      </c>
      <c r="AW10" s="155"/>
      <c r="AX10" s="335"/>
      <c r="AY10" s="59" t="s">
        <v>62</v>
      </c>
      <c r="AZ10" s="18"/>
      <c r="BA10" s="8"/>
      <c r="BB10" s="12">
        <f>IF(AZ10=0,0,IF(AZ10&gt;5,AZ10,6-AZ10*1))+IF(BA10=0,0,IF(BA10&gt;5,BA10,6-BA10*1))</f>
        <v>0</v>
      </c>
      <c r="BC10" s="12"/>
      <c r="BD10" s="12"/>
      <c r="BE10" s="12">
        <f>IF(BC10=0,0,IF(BC10&gt;5,BC10,6-BC10*1))+IF(BD10=0,0,IF(BD10&gt;5,BD10,6-BD10*1))</f>
        <v>0</v>
      </c>
      <c r="BF10" s="27">
        <v>1</v>
      </c>
      <c r="BG10" s="28">
        <v>2</v>
      </c>
      <c r="BH10" s="28">
        <v>2</v>
      </c>
      <c r="BI10" s="8">
        <f>SUM(BF10*5+BG10*3+BH10*1)</f>
        <v>13</v>
      </c>
      <c r="BJ10" s="8">
        <v>1</v>
      </c>
      <c r="BK10" s="28">
        <v>2</v>
      </c>
      <c r="BL10" s="8">
        <v>2</v>
      </c>
      <c r="BM10" s="8">
        <f>SUM(BJ10*5+BK10*3+BL10*1)</f>
        <v>13</v>
      </c>
      <c r="BN10" s="8">
        <v>1</v>
      </c>
      <c r="BO10" s="28"/>
      <c r="BP10" s="8">
        <v>1</v>
      </c>
      <c r="BQ10" s="8">
        <f>SUM(BN10*5+BO10*3+BP10*1)</f>
        <v>6</v>
      </c>
      <c r="BR10" s="8"/>
      <c r="BS10" s="28"/>
      <c r="BT10" s="8"/>
      <c r="BU10" s="10">
        <f>SUM(BR10*5+BS10*3+BT10*1)</f>
        <v>0</v>
      </c>
      <c r="BV10" s="60">
        <f t="shared" si="2"/>
        <v>32</v>
      </c>
      <c r="BW10" s="129"/>
      <c r="BX10" s="344"/>
      <c r="BY10" s="335"/>
      <c r="BZ10" s="59" t="s">
        <v>62</v>
      </c>
      <c r="CA10" s="21"/>
      <c r="CB10" s="12">
        <f>IF(CA10=0,0,IF(CA10&gt;10,1,44-CA10*4))</f>
        <v>0</v>
      </c>
      <c r="CC10" s="12"/>
      <c r="CD10" s="25">
        <f>IF(CC10=0,0,IF(CC10=6,1,IF(CC10&gt;6,CC10,12-CC10*2)))</f>
        <v>0</v>
      </c>
      <c r="CE10" s="21">
        <v>3</v>
      </c>
      <c r="CF10" s="12">
        <v>12</v>
      </c>
      <c r="CG10" s="12">
        <v>5</v>
      </c>
      <c r="CH10" s="12"/>
      <c r="CI10" s="12">
        <v>3</v>
      </c>
      <c r="CJ10" s="87">
        <f>IF(CE10=0,0,IF(CE10&gt;5,CE10,6-CE10*1))+IF(CF10=0,0,IF(CF10&gt;5,CF10,12-CF10*2))+IF(CG10=0,0,IF(CG10&gt;5,CG10,18-CG10*3))+IF(CH10=0,0,IF(CH10&gt;5,CH10,18-CH10*3))+IF(CI10=0,0,IF(CI10&gt;5,CI10,24-CI10*4))</f>
        <v>30</v>
      </c>
      <c r="CK10" s="12"/>
      <c r="CL10" s="12"/>
      <c r="CM10" s="12"/>
      <c r="CN10" s="12"/>
      <c r="CO10" s="12"/>
      <c r="CP10" s="87">
        <f>IF(CK10=0,0,IF(CK10&gt;5,CK10,6-CK10*1))+IF(CL10=0,0,IF(CL10&gt;5,CL10,12-CL10*2))+IF(CM10=0,0,IF(CM10&gt;5,CM10,18-CM10*3))+IF(CN10=0,0,IF(CN10&gt;5,CN10,18-CN10*3))+IF(CO10=0,0,IF(CO10&gt;5,CO10,24-CO10*4))</f>
        <v>0</v>
      </c>
      <c r="CQ10" s="12"/>
      <c r="CR10" s="12"/>
      <c r="CS10" s="12"/>
      <c r="CT10" s="12"/>
      <c r="CU10" s="12"/>
      <c r="CV10" s="87">
        <f>IF(CQ10=0,0,IF(CQ10&gt;5,CQ10,6-CQ10*1))+IF(CR10=0,0,IF(CR10&gt;5,CR10,12-CR10*2))+IF(CS10=0,0,IF(CS10&gt;5,CS10,18-CS10*3))+IF(CT10=0,0,IF(CT10&gt;5,CT10,18-CT10*3))+IF(CU10=0,0,IF(CU10&gt;5,CU10,24-CU10*4))</f>
        <v>0</v>
      </c>
      <c r="CW10" s="18"/>
      <c r="CX10" s="8"/>
      <c r="CY10" s="8"/>
      <c r="CZ10" s="8"/>
      <c r="DA10" s="8"/>
      <c r="DB10" s="8"/>
      <c r="DC10" s="8"/>
      <c r="DD10" s="10"/>
      <c r="DE10" s="23">
        <f t="shared" si="1"/>
        <v>30</v>
      </c>
      <c r="DF10" s="129"/>
      <c r="DG10" s="337"/>
      <c r="DH10" s="335"/>
      <c r="DI10" s="355"/>
    </row>
    <row r="11" spans="1:113" ht="27.75" customHeight="1">
      <c r="A11" s="230" t="s">
        <v>131</v>
      </c>
      <c r="B11" s="59" t="s">
        <v>60</v>
      </c>
      <c r="C11" s="153"/>
      <c r="D11" s="154"/>
      <c r="E11" s="154"/>
      <c r="F11" s="154"/>
      <c r="G11" s="154"/>
      <c r="H11" s="8">
        <f>SUM(C11*5)</f>
        <v>0</v>
      </c>
      <c r="I11" s="154">
        <v>1</v>
      </c>
      <c r="J11" s="154"/>
      <c r="K11" s="154"/>
      <c r="L11" s="154"/>
      <c r="M11" s="154"/>
      <c r="N11" s="8">
        <f>SUM(I11*5)</f>
        <v>5</v>
      </c>
      <c r="O11" s="154">
        <v>1</v>
      </c>
      <c r="P11" s="154"/>
      <c r="Q11" s="154"/>
      <c r="R11" s="8">
        <f>SUM(O11*5)</f>
        <v>5</v>
      </c>
      <c r="S11" s="154">
        <v>1</v>
      </c>
      <c r="T11" s="154"/>
      <c r="U11" s="10">
        <f>SUM(S11*5)</f>
        <v>5</v>
      </c>
      <c r="V11" s="153"/>
      <c r="W11" s="154"/>
      <c r="X11" s="8">
        <f>SUM(V11*10)</f>
        <v>0</v>
      </c>
      <c r="Y11" s="149"/>
      <c r="Z11" s="150"/>
      <c r="AA11" s="8">
        <f>SUM(Y11*10)</f>
        <v>0</v>
      </c>
      <c r="AB11" s="8"/>
      <c r="AC11" s="10">
        <f>SUM(AB11*10)</f>
        <v>0</v>
      </c>
      <c r="AD11" s="18"/>
      <c r="AE11" s="12">
        <f>IF(AD11="A1",30,IF(AD11="A2",20,""))</f>
      </c>
      <c r="AF11" s="8"/>
      <c r="AG11" s="12">
        <f>IF(AF11="A1",30,IF(AF11="A2",20,""))</f>
      </c>
      <c r="AH11" s="8"/>
      <c r="AI11" s="12">
        <f>IF(AH11="A1",30,IF(AH11="A2",20,""))</f>
      </c>
      <c r="AJ11" s="8"/>
      <c r="AK11" s="22">
        <f>IF(AJ11="A1",30,IF(AJ11="A2",20,""))</f>
      </c>
      <c r="AL11" s="331"/>
      <c r="AM11" s="332"/>
      <c r="AN11" s="8">
        <f>SUM(AL11*10)</f>
        <v>0</v>
      </c>
      <c r="AO11" s="333"/>
      <c r="AP11" s="332"/>
      <c r="AQ11" s="8">
        <f>SUM(AO11*10)</f>
        <v>0</v>
      </c>
      <c r="AR11" s="22"/>
      <c r="AS11" s="8">
        <f>SUM(AR11*10)</f>
        <v>0</v>
      </c>
      <c r="AT11" s="12"/>
      <c r="AU11" s="8">
        <f>SUM(AT11*10)</f>
        <v>0</v>
      </c>
      <c r="AV11" s="60">
        <f t="shared" si="0"/>
        <v>15</v>
      </c>
      <c r="AW11" s="155">
        <f>SUM(AV11,AV12)</f>
        <v>35</v>
      </c>
      <c r="AX11" s="334" t="str">
        <f ca="1">IF(CELL("contenuto",$A11)="","",CELL("contenuto",$A11))</f>
        <v>5 CERCHI TEOLO A.S.D.</v>
      </c>
      <c r="AY11" s="59" t="s">
        <v>61</v>
      </c>
      <c r="AZ11" s="18"/>
      <c r="BA11" s="8"/>
      <c r="BB11" s="8">
        <f>SUM(AZ11:BA11)</f>
        <v>0</v>
      </c>
      <c r="BC11" s="8"/>
      <c r="BD11" s="8">
        <v>3</v>
      </c>
      <c r="BE11" s="8">
        <f>SUM(BC11:BD11)</f>
        <v>3</v>
      </c>
      <c r="BF11" s="27"/>
      <c r="BG11" s="14"/>
      <c r="BH11" s="28"/>
      <c r="BI11" s="8">
        <f>SUM(BF11*2+BH11*2)</f>
        <v>0</v>
      </c>
      <c r="BJ11" s="8"/>
      <c r="BK11" s="14"/>
      <c r="BL11" s="8"/>
      <c r="BM11" s="8">
        <f>SUM(BJ11*2+BL11*2)</f>
        <v>0</v>
      </c>
      <c r="BN11" s="8"/>
      <c r="BO11" s="14"/>
      <c r="BP11" s="8"/>
      <c r="BQ11" s="8">
        <f>SUM(BN11*2+BP11*2)</f>
        <v>0</v>
      </c>
      <c r="BR11" s="8"/>
      <c r="BS11" s="14"/>
      <c r="BT11" s="8"/>
      <c r="BU11" s="10">
        <f>SUM(BR11*2+BT11*2)</f>
        <v>0</v>
      </c>
      <c r="BV11" s="60">
        <f t="shared" si="2"/>
        <v>3</v>
      </c>
      <c r="BW11" s="129">
        <f>SUM(BV11,BV12)</f>
        <v>3</v>
      </c>
      <c r="BX11" s="343">
        <f>SUM(AW11,BW11)</f>
        <v>38</v>
      </c>
      <c r="BY11" s="334" t="str">
        <f ca="1">IF(CELL("contenuto",$A11)="","",CELL("contenuto",$A11))</f>
        <v>5 CERCHI TEOLO A.S.D.</v>
      </c>
      <c r="BZ11" s="59" t="s">
        <v>61</v>
      </c>
      <c r="CA11" s="21"/>
      <c r="CB11" s="12">
        <f>SUM(CA11*25)</f>
        <v>0</v>
      </c>
      <c r="CC11" s="12"/>
      <c r="CD11" s="25">
        <f>SUM(CC11*6)</f>
        <v>0</v>
      </c>
      <c r="CE11" s="21">
        <v>2</v>
      </c>
      <c r="CF11" s="12">
        <v>3</v>
      </c>
      <c r="CG11" s="12"/>
      <c r="CH11" s="12"/>
      <c r="CI11" s="12"/>
      <c r="CJ11" s="87">
        <f>SUM(CE11*3+CF11*6+CG11*10+CH11*15+CI11*20)</f>
        <v>24</v>
      </c>
      <c r="CK11" s="12">
        <v>2</v>
      </c>
      <c r="CL11" s="12">
        <v>3</v>
      </c>
      <c r="CM11" s="12"/>
      <c r="CN11" s="12"/>
      <c r="CO11" s="12"/>
      <c r="CP11" s="87">
        <f>SUM(CK11*3+CL11*6+CM11*10+CN11*15+CO11*20)</f>
        <v>24</v>
      </c>
      <c r="CQ11" s="12"/>
      <c r="CR11" s="12"/>
      <c r="CS11" s="12"/>
      <c r="CT11" s="12"/>
      <c r="CU11" s="12"/>
      <c r="CV11" s="87">
        <f>SUM(CQ11*3+CR11*6+CS11*10+CT11*15+CU11*20)</f>
        <v>0</v>
      </c>
      <c r="CW11" s="18"/>
      <c r="CX11" s="8"/>
      <c r="CY11" s="8"/>
      <c r="CZ11" s="8"/>
      <c r="DA11" s="8"/>
      <c r="DB11" s="8"/>
      <c r="DC11" s="8"/>
      <c r="DD11" s="10"/>
      <c r="DE11" s="23">
        <f t="shared" si="1"/>
        <v>48</v>
      </c>
      <c r="DF11" s="129">
        <f>SUM(DE11,DE12)</f>
        <v>50</v>
      </c>
      <c r="DG11" s="336">
        <f>SUM(DF11)</f>
        <v>50</v>
      </c>
      <c r="DH11" s="334" t="str">
        <f ca="1">IF(CELL("contenuto",$A11)="","",CELL("contenuto",$A11))</f>
        <v>5 CERCHI TEOLO A.S.D.</v>
      </c>
      <c r="DI11" s="355">
        <f>SUM(BX11,DG11)</f>
        <v>88</v>
      </c>
    </row>
    <row r="12" spans="1:113" ht="27.75" customHeight="1">
      <c r="A12" s="235"/>
      <c r="B12" s="59" t="s">
        <v>62</v>
      </c>
      <c r="C12" s="18"/>
      <c r="D12" s="8"/>
      <c r="E12" s="8"/>
      <c r="F12" s="8"/>
      <c r="G12" s="8"/>
      <c r="H12" s="12">
        <f>IF(C12=0,0,IF(C12&gt;15,1,32-C12*2))+IF(D12=0,0,IF(D12&gt;15,1,32-D12*2))+IF(E12=0,0,IF(E12&gt;15,1,32-E12*2))+IF(F12=0,0,IF(F12&gt;15,1,32-F12*2))+IF(G12=0,0,IF(G12&gt;15,1,32-G12*2))</f>
        <v>0</v>
      </c>
      <c r="I12" s="8">
        <v>7</v>
      </c>
      <c r="J12" s="8"/>
      <c r="K12" s="8"/>
      <c r="L12" s="8"/>
      <c r="M12" s="8"/>
      <c r="N12" s="12">
        <f>IF(I12=0,0,IF(I12&gt;15,1,32-I12*2))+IF(J12=0,0,IF(J12&gt;15,1,32-J12*2))+IF(K12=0,0,IF(K12&gt;15,1,32-K12*2))+IF(L12=0,0,IF(L12&gt;15,1,32-L12*2))+IF(M12=0,0,IF(M12&gt;15,1,32-M12*2))</f>
        <v>18</v>
      </c>
      <c r="O12" s="8">
        <v>21</v>
      </c>
      <c r="P12" s="8"/>
      <c r="Q12" s="8"/>
      <c r="R12" s="12">
        <f>IF(O12=0,0,IF(O12&gt;15,1,32-O12*2))+IF(P12=0,0,IF(P12&gt;15,1,32-P12*2))+IF(Q12=0,0,IF(Q12&gt;15,1,32-Q12*2))</f>
        <v>1</v>
      </c>
      <c r="S12" s="8">
        <v>66</v>
      </c>
      <c r="T12" s="8"/>
      <c r="U12" s="25">
        <f>IF(S12=0,0,IF(S12&gt;15,1,32-S12*2))+IF(T12=0,0,IF(T12&gt;15,1,32-T12*2))</f>
        <v>1</v>
      </c>
      <c r="V12" s="18"/>
      <c r="W12" s="8"/>
      <c r="X12" s="12">
        <f>IF(V12=0,0,IF(V12&gt;5,1,18-V12*3))+IF(W12=0,0,IF(W12&gt;5,1,18-W12*3))</f>
        <v>0</v>
      </c>
      <c r="Y12" s="8"/>
      <c r="Z12" s="8"/>
      <c r="AA12" s="12">
        <f>IF(Y12=0,0,IF(Y12&gt;5,1,18-Y12*3))+IF(Z12=0,0,IF(Z12&gt;5,1,18-Z12*3))</f>
        <v>0</v>
      </c>
      <c r="AB12" s="8"/>
      <c r="AC12" s="25">
        <f>IF(AB12=0,0,IF(AB12&gt;5,1,18-AB12*3))</f>
        <v>0</v>
      </c>
      <c r="AD12" s="18"/>
      <c r="AE12" s="12">
        <f>IF(AD12=0,0,IF(AD12&gt;10,1,IF(AD11="A1",33-AD12*3,22-AD12*2)))</f>
        <v>0</v>
      </c>
      <c r="AF12" s="8"/>
      <c r="AG12" s="12">
        <f>IF(AF12=0,0,IF(AF12&gt;10,1,IF(AF11="A1",33-AF12*3,22-AF12*2)))</f>
        <v>0</v>
      </c>
      <c r="AH12" s="8"/>
      <c r="AI12" s="12">
        <f>IF(AH12=0,0,IF(AH12&gt;10,1,IF(AH11="A1",33-AH12*3,22-AH12*2)))</f>
        <v>0</v>
      </c>
      <c r="AJ12" s="8"/>
      <c r="AK12" s="22">
        <f>IF(AJ12=0,0,IF(AJ12&gt;10,1,IF(AJ11="A1",33-AJ12*3,22-AJ12*2)))</f>
        <v>0</v>
      </c>
      <c r="AL12" s="21"/>
      <c r="AM12" s="12"/>
      <c r="AN12" s="12">
        <f>IF(AL12=0,0,IF(AL12&gt;5,1,23-AL12*3))+IF(AM12=0,0,IF(AM12&gt;5,1,23-AM12*3))</f>
        <v>0</v>
      </c>
      <c r="AO12" s="12"/>
      <c r="AP12" s="12"/>
      <c r="AQ12" s="12">
        <f>IF(AO12=0,0,IF(AO12&gt;5,1,23-AO12*3))+IF(AP12=0,0,IF(AP12&gt;5,1,23-AP12*3))</f>
        <v>0</v>
      </c>
      <c r="AR12" s="12"/>
      <c r="AS12" s="12">
        <f>IF(AR12=0,0,IF(AR12&gt;5,1,23-AR12*3))</f>
        <v>0</v>
      </c>
      <c r="AT12" s="12"/>
      <c r="AU12" s="12">
        <f>IF(AT12=0,0,IF(AT12&gt;5,1,23-AT12*3))</f>
        <v>0</v>
      </c>
      <c r="AV12" s="60">
        <f t="shared" si="0"/>
        <v>20</v>
      </c>
      <c r="AW12" s="155"/>
      <c r="AX12" s="335"/>
      <c r="AY12" s="59" t="s">
        <v>62</v>
      </c>
      <c r="AZ12" s="18"/>
      <c r="BA12" s="8"/>
      <c r="BB12" s="12">
        <f>IF(AZ12=0,0,IF(AZ12&gt;5,AZ12,6-AZ12*1))+IF(BA12=0,0,IF(BA12&gt;5,BA12,6-BA12*1))</f>
        <v>0</v>
      </c>
      <c r="BC12" s="12"/>
      <c r="BD12" s="12"/>
      <c r="BE12" s="12">
        <f>IF(BC12=0,0,IF(BC12&gt;5,BC12,6-BC12*1))+IF(BD12=0,0,IF(BD12&gt;5,BD12,6-BD12*1))</f>
        <v>0</v>
      </c>
      <c r="BF12" s="27"/>
      <c r="BG12" s="28"/>
      <c r="BH12" s="28"/>
      <c r="BI12" s="8">
        <f>SUM(BF12*5+BG12*3+BH12*1)</f>
        <v>0</v>
      </c>
      <c r="BJ12" s="8"/>
      <c r="BK12" s="28"/>
      <c r="BL12" s="8"/>
      <c r="BM12" s="8">
        <f>SUM(BJ12*5+BK12*3+BL12*1)</f>
        <v>0</v>
      </c>
      <c r="BN12" s="8"/>
      <c r="BO12" s="28"/>
      <c r="BP12" s="8"/>
      <c r="BQ12" s="8">
        <f>SUM(BN12*5+BO12*3+BP12*1)</f>
        <v>0</v>
      </c>
      <c r="BR12" s="8"/>
      <c r="BS12" s="28"/>
      <c r="BT12" s="8"/>
      <c r="BU12" s="10">
        <f>SUM(BR12*5+BS12*3+BT12*1)</f>
        <v>0</v>
      </c>
      <c r="BV12" s="60">
        <f t="shared" si="2"/>
        <v>0</v>
      </c>
      <c r="BW12" s="129"/>
      <c r="BX12" s="344"/>
      <c r="BY12" s="335"/>
      <c r="BZ12" s="59" t="s">
        <v>62</v>
      </c>
      <c r="CA12" s="21"/>
      <c r="CB12" s="12">
        <f>IF(CA12=0,0,IF(CA12&gt;10,1,44-CA12*4))</f>
        <v>0</v>
      </c>
      <c r="CC12" s="12"/>
      <c r="CD12" s="25">
        <f>IF(CC12=0,0,IF(CC12=6,1,IF(CC12&gt;6,CC12,12-CC12*2)))</f>
        <v>0</v>
      </c>
      <c r="CE12" s="21">
        <v>4</v>
      </c>
      <c r="CF12" s="12"/>
      <c r="CG12" s="12"/>
      <c r="CH12" s="12"/>
      <c r="CI12" s="12"/>
      <c r="CJ12" s="87">
        <f>IF(CE12=0,0,IF(CE12&gt;5,CE12,6-CE12*1))+IF(CF12=0,0,IF(CF12&gt;5,CF12,12-CF12*2))+IF(CG12=0,0,IF(CG12&gt;5,CG12,18-CG12*3))+IF(CH12=0,0,IF(CH12&gt;5,CH12,18-CH12*3))+IF(CI12=0,0,IF(CI12&gt;5,CI12,24-CI12*4))</f>
        <v>2</v>
      </c>
      <c r="CK12" s="12"/>
      <c r="CL12" s="12"/>
      <c r="CM12" s="12"/>
      <c r="CN12" s="12"/>
      <c r="CO12" s="12"/>
      <c r="CP12" s="87">
        <f>IF(CK12=0,0,IF(CK12&gt;5,CK12,6-CK12*1))+IF(CL12=0,0,IF(CL12&gt;5,CL12,12-CL12*2))+IF(CM12=0,0,IF(CM12&gt;5,CM12,18-CM12*3))+IF(CN12=0,0,IF(CN12&gt;5,CN12,18-CN12*3))+IF(CO12=0,0,IF(CO12&gt;5,CO12,24-CO12*4))</f>
        <v>0</v>
      </c>
      <c r="CQ12" s="12"/>
      <c r="CR12" s="12"/>
      <c r="CS12" s="12"/>
      <c r="CT12" s="12"/>
      <c r="CU12" s="12"/>
      <c r="CV12" s="87">
        <f>IF(CQ12=0,0,IF(CQ12&gt;5,CQ12,6-CQ12*1))+IF(CR12=0,0,IF(CR12&gt;5,CR12,12-CR12*2))+IF(CS12=0,0,IF(CS12&gt;5,CS12,18-CS12*3))+IF(CT12=0,0,IF(CT12&gt;5,CT12,18-CT12*3))+IF(CU12=0,0,IF(CU12&gt;5,CU12,24-CU12*4))</f>
        <v>0</v>
      </c>
      <c r="CW12" s="18"/>
      <c r="CX12" s="8"/>
      <c r="CY12" s="8"/>
      <c r="CZ12" s="8"/>
      <c r="DA12" s="8"/>
      <c r="DB12" s="8"/>
      <c r="DC12" s="8"/>
      <c r="DD12" s="10"/>
      <c r="DE12" s="23">
        <f t="shared" si="1"/>
        <v>2</v>
      </c>
      <c r="DF12" s="129"/>
      <c r="DG12" s="337"/>
      <c r="DH12" s="335"/>
      <c r="DI12" s="355"/>
    </row>
    <row r="13" spans="1:113" ht="27.75" customHeight="1">
      <c r="A13" s="230" t="s">
        <v>178</v>
      </c>
      <c r="B13" s="59" t="s">
        <v>60</v>
      </c>
      <c r="C13" s="153"/>
      <c r="D13" s="154"/>
      <c r="E13" s="154"/>
      <c r="F13" s="154"/>
      <c r="G13" s="154"/>
      <c r="H13" s="8">
        <f>SUM(C13*5)</f>
        <v>0</v>
      </c>
      <c r="I13" s="154">
        <v>1</v>
      </c>
      <c r="J13" s="154"/>
      <c r="K13" s="154"/>
      <c r="L13" s="154"/>
      <c r="M13" s="154"/>
      <c r="N13" s="8">
        <f>SUM(I13*5)</f>
        <v>5</v>
      </c>
      <c r="O13" s="154">
        <v>1</v>
      </c>
      <c r="P13" s="154"/>
      <c r="Q13" s="154"/>
      <c r="R13" s="8">
        <f>SUM(O13*5)</f>
        <v>5</v>
      </c>
      <c r="S13" s="154"/>
      <c r="T13" s="154"/>
      <c r="U13" s="10">
        <f>SUM(S13*5)</f>
        <v>0</v>
      </c>
      <c r="V13" s="153"/>
      <c r="W13" s="154"/>
      <c r="X13" s="8">
        <f>SUM(V13*10)</f>
        <v>0</v>
      </c>
      <c r="Y13" s="149"/>
      <c r="Z13" s="150"/>
      <c r="AA13" s="8">
        <f>SUM(Y13*10)</f>
        <v>0</v>
      </c>
      <c r="AB13" s="8"/>
      <c r="AC13" s="10">
        <f>SUM(AB13*10)</f>
        <v>0</v>
      </c>
      <c r="AD13" s="18"/>
      <c r="AE13" s="12">
        <f>IF(AD13="A1",30,IF(AD13="A2",20,""))</f>
      </c>
      <c r="AF13" s="8"/>
      <c r="AG13" s="12">
        <f>IF(AF13="A1",30,IF(AF13="A2",20,""))</f>
      </c>
      <c r="AH13" s="8"/>
      <c r="AI13" s="12">
        <f>IF(AH13="A1",30,IF(AH13="A2",20,""))</f>
      </c>
      <c r="AJ13" s="8"/>
      <c r="AK13" s="22">
        <f>IF(AJ13="A1",30,IF(AJ13="A2",20,""))</f>
      </c>
      <c r="AL13" s="331">
        <v>1</v>
      </c>
      <c r="AM13" s="332"/>
      <c r="AN13" s="8">
        <f>SUM(AL13*10)</f>
        <v>10</v>
      </c>
      <c r="AO13" s="333"/>
      <c r="AP13" s="332"/>
      <c r="AQ13" s="8">
        <f>SUM(AO13*10)</f>
        <v>0</v>
      </c>
      <c r="AR13" s="12"/>
      <c r="AS13" s="8">
        <f>SUM(AR13*10)</f>
        <v>0</v>
      </c>
      <c r="AT13" s="12"/>
      <c r="AU13" s="8">
        <f>SUM(AT13*10)</f>
        <v>0</v>
      </c>
      <c r="AV13" s="60">
        <f t="shared" si="0"/>
        <v>20</v>
      </c>
      <c r="AW13" s="155">
        <f>SUM(AV13,AV14)</f>
        <v>46</v>
      </c>
      <c r="AX13" s="334" t="str">
        <f ca="1">IF(CELL("contenuto",$A13)="","",CELL("contenuto",$A13))</f>
        <v>A.S.D. AURORA MONTEGROTTO</v>
      </c>
      <c r="AY13" s="59" t="s">
        <v>61</v>
      </c>
      <c r="AZ13" s="18"/>
      <c r="BA13" s="8"/>
      <c r="BB13" s="8">
        <f>SUM(AZ13:BA13)</f>
        <v>0</v>
      </c>
      <c r="BC13" s="8"/>
      <c r="BD13" s="8">
        <v>2</v>
      </c>
      <c r="BE13" s="8">
        <f>SUM(BC13:BD13)</f>
        <v>2</v>
      </c>
      <c r="BF13" s="27">
        <v>7</v>
      </c>
      <c r="BG13" s="14"/>
      <c r="BH13" s="28">
        <v>12</v>
      </c>
      <c r="BI13" s="8">
        <f>SUM(BF13*2+BH13*2)</f>
        <v>38</v>
      </c>
      <c r="BJ13" s="8">
        <v>6</v>
      </c>
      <c r="BK13" s="14"/>
      <c r="BL13" s="8">
        <v>12</v>
      </c>
      <c r="BM13" s="8">
        <f>SUM(BJ13*2+BL13*2)</f>
        <v>36</v>
      </c>
      <c r="BN13" s="8"/>
      <c r="BO13" s="14"/>
      <c r="BP13" s="8"/>
      <c r="BQ13" s="8">
        <f>SUM(BN13*2+BP13*2)</f>
        <v>0</v>
      </c>
      <c r="BR13" s="8"/>
      <c r="BS13" s="14"/>
      <c r="BT13" s="8"/>
      <c r="BU13" s="10">
        <f>SUM(BR13*2+BT13*2)</f>
        <v>0</v>
      </c>
      <c r="BV13" s="60">
        <f t="shared" si="2"/>
        <v>76</v>
      </c>
      <c r="BW13" s="129">
        <f>SUM(BV13,BV14)</f>
        <v>79</v>
      </c>
      <c r="BX13" s="343">
        <f>SUM(AW13,BW13)</f>
        <v>125</v>
      </c>
      <c r="BY13" s="334" t="str">
        <f ca="1">IF(CELL("contenuto",$A13)="","",CELL("contenuto",$A13))</f>
        <v>A.S.D. AURORA MONTEGROTTO</v>
      </c>
      <c r="BZ13" s="59" t="s">
        <v>61</v>
      </c>
      <c r="CA13" s="21"/>
      <c r="CB13" s="12">
        <f>SUM(CA13*25)</f>
        <v>0</v>
      </c>
      <c r="CC13" s="12"/>
      <c r="CD13" s="25">
        <f>SUM(CC13*6)</f>
        <v>0</v>
      </c>
      <c r="CE13" s="21"/>
      <c r="CF13" s="12"/>
      <c r="CG13" s="12"/>
      <c r="CH13" s="12"/>
      <c r="CI13" s="12"/>
      <c r="CJ13" s="87">
        <f>SUM(CE13*3+CF13*6+CG13*10+CH13*15+CI13*20)</f>
        <v>0</v>
      </c>
      <c r="CK13" s="12"/>
      <c r="CL13" s="12"/>
      <c r="CM13" s="12"/>
      <c r="CN13" s="12"/>
      <c r="CO13" s="12"/>
      <c r="CP13" s="87">
        <f>SUM(CK13*3+CL13*6+CM13*10+CN13*15+CO13*20)</f>
        <v>0</v>
      </c>
      <c r="CQ13" s="12"/>
      <c r="CR13" s="12"/>
      <c r="CS13" s="12"/>
      <c r="CT13" s="12"/>
      <c r="CU13" s="12"/>
      <c r="CV13" s="87">
        <f>SUM(CQ13*3+CR13*6+CS13*10+CT13*15+CU13*20)</f>
        <v>0</v>
      </c>
      <c r="CW13" s="18"/>
      <c r="CX13" s="8"/>
      <c r="CY13" s="8"/>
      <c r="CZ13" s="8"/>
      <c r="DA13" s="8"/>
      <c r="DB13" s="8"/>
      <c r="DC13" s="8"/>
      <c r="DD13" s="10"/>
      <c r="DE13" s="23">
        <f t="shared" si="1"/>
        <v>0</v>
      </c>
      <c r="DF13" s="129">
        <f>SUM(DE13,DE14)</f>
        <v>0</v>
      </c>
      <c r="DG13" s="336">
        <f>SUM(DF13)</f>
        <v>0</v>
      </c>
      <c r="DH13" s="334" t="str">
        <f ca="1">IF(CELL("contenuto",$A13)="","",CELL("contenuto",$A13))</f>
        <v>A.S.D. AURORA MONTEGROTTO</v>
      </c>
      <c r="DI13" s="355">
        <f>SUM(BX13,DG13)</f>
        <v>125</v>
      </c>
    </row>
    <row r="14" spans="1:113" ht="27.75" customHeight="1">
      <c r="A14" s="235"/>
      <c r="B14" s="59" t="s">
        <v>62</v>
      </c>
      <c r="C14" s="18"/>
      <c r="D14" s="8"/>
      <c r="E14" s="8"/>
      <c r="F14" s="8"/>
      <c r="G14" s="8"/>
      <c r="H14" s="12">
        <f>IF(C14=0,0,IF(C14&gt;15,1,32-C14*2))+IF(D14=0,0,IF(D14&gt;15,1,32-D14*2))+IF(E14=0,0,IF(E14&gt;15,1,32-E14*2))+IF(F14=0,0,IF(F14&gt;15,1,32-F14*2))+IF(G14=0,0,IF(G14&gt;15,1,32-G14*2))</f>
        <v>0</v>
      </c>
      <c r="I14" s="24">
        <v>9</v>
      </c>
      <c r="J14" s="24"/>
      <c r="K14" s="8"/>
      <c r="L14" s="8"/>
      <c r="M14" s="8"/>
      <c r="N14" s="12">
        <f>IF(I14=0,0,IF(I14&gt;15,1,32-I14*2))+IF(J14=0,0,IF(J14&gt;15,1,32-J14*2))+IF(K14=0,0,IF(K14&gt;15,1,32-K14*2))+IF(L14=0,0,IF(L14&gt;15,1,32-L14*2))+IF(M14=0,0,IF(M14&gt;15,1,32-M14*2))</f>
        <v>14</v>
      </c>
      <c r="O14" s="24">
        <v>31</v>
      </c>
      <c r="P14" s="24"/>
      <c r="Q14" s="61"/>
      <c r="R14" s="12">
        <f>IF(O14=0,0,IF(O14&gt;15,1,32-O14*2))+IF(P14=0,0,IF(P14&gt;15,1,32-P14*2))+IF(Q14=0,0,IF(Q14&gt;15,1,32-Q14*2))</f>
        <v>1</v>
      </c>
      <c r="S14" s="24"/>
      <c r="T14" s="24"/>
      <c r="U14" s="25">
        <f>IF(S14=0,0,IF(S14&gt;15,1,32-S14*2))+IF(T14=0,0,IF(T14&gt;15,1,32-T14*2))</f>
        <v>0</v>
      </c>
      <c r="V14" s="18"/>
      <c r="W14" s="8"/>
      <c r="X14" s="12">
        <f>IF(V14=0,0,IF(V14&gt;5,1,18-V14*3))+IF(W14=0,0,IF(W14&gt;5,1,18-W14*3))</f>
        <v>0</v>
      </c>
      <c r="Y14" s="8"/>
      <c r="Z14" s="8"/>
      <c r="AA14" s="12">
        <f>IF(Y14=0,0,IF(Y14&gt;5,1,18-Y14*3))+IF(Z14=0,0,IF(Z14&gt;5,1,18-Z14*3))</f>
        <v>0</v>
      </c>
      <c r="AB14" s="8"/>
      <c r="AC14" s="25">
        <f>IF(AB14=0,0,IF(AB14&gt;5,1,18-AB14*3))</f>
        <v>0</v>
      </c>
      <c r="AD14" s="18"/>
      <c r="AE14" s="12">
        <f>IF(AD14=0,0,IF(AD14&gt;10,1,IF(AD13="A1",33-AD14*3,22-AD14*2)))</f>
        <v>0</v>
      </c>
      <c r="AF14" s="8"/>
      <c r="AG14" s="12">
        <f>IF(AF14=0,0,IF(AF14&gt;10,1,IF(AF13="A1",33-AF14*3,22-AF14*2)))</f>
        <v>0</v>
      </c>
      <c r="AH14" s="8"/>
      <c r="AI14" s="12">
        <f>IF(AH14=0,0,IF(AH14&gt;10,1,IF(AH13="A1",33-AH14*3,22-AH14*2)))</f>
        <v>0</v>
      </c>
      <c r="AJ14" s="8"/>
      <c r="AK14" s="22">
        <f>IF(AJ14=0,0,IF(AJ14&gt;10,1,IF(AJ13="A1",33-AJ14*3,22-AJ14*2)))</f>
        <v>0</v>
      </c>
      <c r="AL14" s="21">
        <v>4</v>
      </c>
      <c r="AM14" s="12"/>
      <c r="AN14" s="12">
        <f>IF(AL14=0,0,IF(AL14&gt;5,1,23-AL14*3))+IF(AM14=0,0,IF(AM14&gt;5,1,23-AM14*3))</f>
        <v>11</v>
      </c>
      <c r="AO14" s="12"/>
      <c r="AP14" s="12"/>
      <c r="AQ14" s="12">
        <f>IF(AO14=0,0,IF(AO14&gt;5,1,23-AO14*3))+IF(AP14=0,0,IF(AP14&gt;5,1,23-AP14*3))</f>
        <v>0</v>
      </c>
      <c r="AR14" s="12"/>
      <c r="AS14" s="12">
        <f>IF(AR14=0,0,IF(AR14&gt;5,1,23-AR14*3))</f>
        <v>0</v>
      </c>
      <c r="AT14" s="12"/>
      <c r="AU14" s="12">
        <f>IF(AT14=0,0,IF(AT14&gt;5,1,23-AT14*3))</f>
        <v>0</v>
      </c>
      <c r="AV14" s="60">
        <f t="shared" si="0"/>
        <v>26</v>
      </c>
      <c r="AW14" s="155"/>
      <c r="AX14" s="335"/>
      <c r="AY14" s="59" t="s">
        <v>62</v>
      </c>
      <c r="AZ14" s="18"/>
      <c r="BA14" s="8"/>
      <c r="BB14" s="12">
        <f>IF(AZ14=0,0,IF(AZ14&gt;5,AZ14,6-AZ14*1))+IF(BA14=0,0,IF(BA14&gt;5,BA14,6-BA14*1))</f>
        <v>0</v>
      </c>
      <c r="BC14" s="12"/>
      <c r="BD14" s="12"/>
      <c r="BE14" s="12">
        <f>IF(BC14=0,0,IF(BC14&gt;5,BC14,6-BC14*1))+IF(BD14=0,0,IF(BD14&gt;5,BD14,6-BD14*1))</f>
        <v>0</v>
      </c>
      <c r="BF14" s="27"/>
      <c r="BG14" s="28"/>
      <c r="BH14" s="28"/>
      <c r="BI14" s="8">
        <f>SUM(BF14*5+BG14*3+BH14*1)</f>
        <v>0</v>
      </c>
      <c r="BJ14" s="8"/>
      <c r="BK14" s="28">
        <v>1</v>
      </c>
      <c r="BL14" s="8"/>
      <c r="BM14" s="8">
        <f>SUM(BJ14*5+BK14*3+BL14*1)</f>
        <v>3</v>
      </c>
      <c r="BN14" s="8"/>
      <c r="BO14" s="28"/>
      <c r="BP14" s="8"/>
      <c r="BQ14" s="8">
        <f>SUM(BN14*5+BO14*3+BP14*1)</f>
        <v>0</v>
      </c>
      <c r="BR14" s="8"/>
      <c r="BS14" s="28"/>
      <c r="BT14" s="8"/>
      <c r="BU14" s="10">
        <f>SUM(BR14*5+BS14*3+BT14*1)</f>
        <v>0</v>
      </c>
      <c r="BV14" s="60">
        <f t="shared" si="2"/>
        <v>3</v>
      </c>
      <c r="BW14" s="129"/>
      <c r="BX14" s="344"/>
      <c r="BY14" s="335"/>
      <c r="BZ14" s="59" t="s">
        <v>62</v>
      </c>
      <c r="CA14" s="21"/>
      <c r="CB14" s="12">
        <f>IF(CA14=0,0,IF(CA14&gt;10,1,44-CA14*4))</f>
        <v>0</v>
      </c>
      <c r="CC14" s="12"/>
      <c r="CD14" s="25">
        <f>IF(CC14=0,0,IF(CC14=6,1,IF(CC14&gt;6,CC14,12-CC14*2)))</f>
        <v>0</v>
      </c>
      <c r="CE14" s="21"/>
      <c r="CF14" s="12"/>
      <c r="CG14" s="12"/>
      <c r="CH14" s="12"/>
      <c r="CI14" s="12"/>
      <c r="CJ14" s="87">
        <f>IF(CE14=0,0,IF(CE14&gt;5,CE14,6-CE14*1))+IF(CF14=0,0,IF(CF14&gt;5,CF14,12-CF14*2))+IF(CG14=0,0,IF(CG14&gt;5,CG14,18-CG14*3))+IF(CH14=0,0,IF(CH14&gt;5,CH14,18-CH14*3))+IF(CI14=0,0,IF(CI14&gt;5,CI14,24-CI14*4))</f>
        <v>0</v>
      </c>
      <c r="CK14" s="12"/>
      <c r="CL14" s="12"/>
      <c r="CM14" s="12"/>
      <c r="CN14" s="12"/>
      <c r="CO14" s="12"/>
      <c r="CP14" s="87">
        <f>IF(CK14=0,0,IF(CK14&gt;5,CK14,6-CK14*1))+IF(CL14=0,0,IF(CL14&gt;5,CL14,12-CL14*2))+IF(CM14=0,0,IF(CM14&gt;5,CM14,18-CM14*3))+IF(CN14=0,0,IF(CN14&gt;5,CN14,18-CN14*3))+IF(CO14=0,0,IF(CO14&gt;5,CO14,24-CO14*4))</f>
        <v>0</v>
      </c>
      <c r="CQ14" s="12"/>
      <c r="CR14" s="12"/>
      <c r="CS14" s="12"/>
      <c r="CT14" s="12"/>
      <c r="CU14" s="12"/>
      <c r="CV14" s="87">
        <f>IF(CQ14=0,0,IF(CQ14&gt;5,CQ14,6-CQ14*1))+IF(CR14=0,0,IF(CR14&gt;5,CR14,12-CR14*2))+IF(CS14=0,0,IF(CS14&gt;5,CS14,18-CS14*3))+IF(CT14=0,0,IF(CT14&gt;5,CT14,18-CT14*3))+IF(CU14=0,0,IF(CU14&gt;5,CU14,24-CU14*4))</f>
        <v>0</v>
      </c>
      <c r="CW14" s="18"/>
      <c r="CX14" s="8"/>
      <c r="CY14" s="8"/>
      <c r="CZ14" s="8"/>
      <c r="DA14" s="8"/>
      <c r="DB14" s="8"/>
      <c r="DC14" s="8"/>
      <c r="DD14" s="10"/>
      <c r="DE14" s="23">
        <f t="shared" si="1"/>
        <v>0</v>
      </c>
      <c r="DF14" s="129"/>
      <c r="DG14" s="337"/>
      <c r="DH14" s="335"/>
      <c r="DI14" s="355"/>
    </row>
    <row r="15" spans="1:113" ht="27.75" customHeight="1">
      <c r="A15" s="230" t="s">
        <v>138</v>
      </c>
      <c r="B15" s="59" t="s">
        <v>60</v>
      </c>
      <c r="C15" s="153"/>
      <c r="D15" s="154"/>
      <c r="E15" s="154"/>
      <c r="F15" s="154"/>
      <c r="G15" s="154"/>
      <c r="H15" s="8">
        <f>SUM(C15*5)</f>
        <v>0</v>
      </c>
      <c r="I15" s="154">
        <v>1</v>
      </c>
      <c r="J15" s="154"/>
      <c r="K15" s="154"/>
      <c r="L15" s="154"/>
      <c r="M15" s="154"/>
      <c r="N15" s="8">
        <f>SUM(I15*5)</f>
        <v>5</v>
      </c>
      <c r="O15" s="154">
        <v>1</v>
      </c>
      <c r="P15" s="154"/>
      <c r="Q15" s="154"/>
      <c r="R15" s="8">
        <f>SUM(O15*5)</f>
        <v>5</v>
      </c>
      <c r="S15" s="154"/>
      <c r="T15" s="154"/>
      <c r="U15" s="10">
        <f>SUM(S15*5)</f>
        <v>0</v>
      </c>
      <c r="V15" s="153"/>
      <c r="W15" s="154"/>
      <c r="X15" s="8">
        <f>SUM(V15*10)</f>
        <v>0</v>
      </c>
      <c r="Y15" s="149"/>
      <c r="Z15" s="150"/>
      <c r="AA15" s="8">
        <f>SUM(Y15*10)</f>
        <v>0</v>
      </c>
      <c r="AB15" s="8"/>
      <c r="AC15" s="10">
        <f>SUM(AB15*10)</f>
        <v>0</v>
      </c>
      <c r="AD15" s="18"/>
      <c r="AE15" s="12">
        <f>IF(AD15="A1",30,IF(AD15="A2",20,""))</f>
      </c>
      <c r="AF15" s="8"/>
      <c r="AG15" s="12">
        <f>IF(AF15="A1",30,IF(AF15="A2",20,""))</f>
      </c>
      <c r="AH15" s="8"/>
      <c r="AI15" s="12">
        <f>IF(AH15="A1",30,IF(AH15="A2",20,""))</f>
      </c>
      <c r="AJ15" s="8"/>
      <c r="AK15" s="22">
        <f>IF(AJ15="A1",30,IF(AJ15="A2",20,""))</f>
      </c>
      <c r="AL15" s="331"/>
      <c r="AM15" s="332"/>
      <c r="AN15" s="8">
        <f>SUM(AL15*10)</f>
        <v>0</v>
      </c>
      <c r="AO15" s="333"/>
      <c r="AP15" s="332"/>
      <c r="AQ15" s="8">
        <f>SUM(AO15*10)</f>
        <v>0</v>
      </c>
      <c r="AR15" s="12"/>
      <c r="AS15" s="8">
        <f>SUM(AR15*10)</f>
        <v>0</v>
      </c>
      <c r="AT15" s="12"/>
      <c r="AU15" s="8">
        <f>SUM(AT15*10)</f>
        <v>0</v>
      </c>
      <c r="AV15" s="60">
        <f t="shared" si="0"/>
        <v>10</v>
      </c>
      <c r="AW15" s="155">
        <f>SUM(AV15,AV16)</f>
        <v>27</v>
      </c>
      <c r="AX15" s="334" t="str">
        <f ca="1">IF(CELL("contenuto",$A15)="","",CELL("contenuto",$A15))</f>
        <v>JUNIOR 2000 A.S.D.</v>
      </c>
      <c r="AY15" s="59" t="s">
        <v>61</v>
      </c>
      <c r="AZ15" s="18">
        <v>2</v>
      </c>
      <c r="BA15" s="8">
        <v>4</v>
      </c>
      <c r="BB15" s="8">
        <f>SUM(AZ15:BA15)</f>
        <v>6</v>
      </c>
      <c r="BC15" s="8">
        <v>7</v>
      </c>
      <c r="BD15" s="8">
        <v>4</v>
      </c>
      <c r="BE15" s="8">
        <f>SUM(BC15:BD15)</f>
        <v>11</v>
      </c>
      <c r="BF15" s="27">
        <v>3</v>
      </c>
      <c r="BG15" s="14"/>
      <c r="BH15" s="28">
        <v>6</v>
      </c>
      <c r="BI15" s="8">
        <f>SUM(BF15*2+BH15*2)</f>
        <v>18</v>
      </c>
      <c r="BJ15" s="8">
        <v>3</v>
      </c>
      <c r="BK15" s="14"/>
      <c r="BL15" s="8">
        <v>6</v>
      </c>
      <c r="BM15" s="8">
        <f>SUM(BJ15*2+BL15*2)</f>
        <v>18</v>
      </c>
      <c r="BN15" s="8">
        <v>1</v>
      </c>
      <c r="BO15" s="14"/>
      <c r="BP15" s="8">
        <v>2</v>
      </c>
      <c r="BQ15" s="8">
        <f>SUM(BN15*2+BP15*2)</f>
        <v>6</v>
      </c>
      <c r="BR15" s="8"/>
      <c r="BS15" s="14"/>
      <c r="BT15" s="8"/>
      <c r="BU15" s="10">
        <f>SUM(BR15*2+BT15*2)</f>
        <v>0</v>
      </c>
      <c r="BV15" s="60">
        <f t="shared" si="2"/>
        <v>59</v>
      </c>
      <c r="BW15" s="129">
        <f>SUM(BV15,BV16)</f>
        <v>63</v>
      </c>
      <c r="BX15" s="343">
        <f>SUM(AW15,BW15)</f>
        <v>90</v>
      </c>
      <c r="BY15" s="334" t="str">
        <f ca="1">IF(CELL("contenuto",$A15)="","",CELL("contenuto",$A15))</f>
        <v>JUNIOR 2000 A.S.D.</v>
      </c>
      <c r="BZ15" s="59" t="s">
        <v>61</v>
      </c>
      <c r="CA15" s="21"/>
      <c r="CB15" s="12">
        <f>SUM(CA15*25)</f>
        <v>0</v>
      </c>
      <c r="CC15" s="12"/>
      <c r="CD15" s="25">
        <f>SUM(CC15*6)</f>
        <v>0</v>
      </c>
      <c r="CE15" s="21">
        <v>1</v>
      </c>
      <c r="CF15" s="12">
        <v>2</v>
      </c>
      <c r="CG15" s="12"/>
      <c r="CH15" s="12"/>
      <c r="CI15" s="12"/>
      <c r="CJ15" s="87">
        <f>SUM(CE15*3+CF15*6+CG15*10+CH15*15+CI15*20)</f>
        <v>15</v>
      </c>
      <c r="CK15" s="12">
        <v>1</v>
      </c>
      <c r="CL15" s="12"/>
      <c r="CM15" s="12"/>
      <c r="CN15" s="12"/>
      <c r="CO15" s="12"/>
      <c r="CP15" s="87">
        <f>SUM(CK15*3+CL15*6+CM15*10+CN15*15+CO15*20)</f>
        <v>3</v>
      </c>
      <c r="CQ15" s="12"/>
      <c r="CR15" s="12"/>
      <c r="CS15" s="12"/>
      <c r="CT15" s="12"/>
      <c r="CU15" s="12"/>
      <c r="CV15" s="87">
        <f>SUM(CQ15*3+CR15*6+CS15*10+CT15*15+CU15*20)</f>
        <v>0</v>
      </c>
      <c r="CW15" s="18"/>
      <c r="CX15" s="8"/>
      <c r="CY15" s="8"/>
      <c r="CZ15" s="8"/>
      <c r="DA15" s="8"/>
      <c r="DB15" s="8"/>
      <c r="DC15" s="8"/>
      <c r="DD15" s="10"/>
      <c r="DE15" s="23">
        <f t="shared" si="1"/>
        <v>18</v>
      </c>
      <c r="DF15" s="129">
        <f>SUM(DE15,DE16)</f>
        <v>22</v>
      </c>
      <c r="DG15" s="336">
        <f>SUM(DF15)</f>
        <v>22</v>
      </c>
      <c r="DH15" s="334" t="str">
        <f ca="1">IF(CELL("contenuto",$A15)="","",CELL("contenuto",$A15))</f>
        <v>JUNIOR 2000 A.S.D.</v>
      </c>
      <c r="DI15" s="355">
        <f>SUM(BX15,DG15)</f>
        <v>112</v>
      </c>
    </row>
    <row r="16" spans="1:113" ht="27.75" customHeight="1">
      <c r="A16" s="235"/>
      <c r="B16" s="59" t="s">
        <v>62</v>
      </c>
      <c r="C16" s="18"/>
      <c r="D16" s="8"/>
      <c r="E16" s="8"/>
      <c r="F16" s="8"/>
      <c r="G16" s="8"/>
      <c r="H16" s="12">
        <f>IF(C16=0,0,IF(C16&gt;15,1,32-C16*2))+IF(D16=0,0,IF(D16&gt;15,1,32-D16*2))+IF(E16=0,0,IF(E16&gt;15,1,32-E16*2))+IF(F16=0,0,IF(F16&gt;15,1,32-F16*2))+IF(G16=0,0,IF(G16&gt;15,1,32-G16*2))</f>
        <v>0</v>
      </c>
      <c r="I16" s="24">
        <v>8</v>
      </c>
      <c r="J16" s="24"/>
      <c r="K16" s="8"/>
      <c r="L16" s="8"/>
      <c r="M16" s="8"/>
      <c r="N16" s="12">
        <f>IF(I16=0,0,IF(I16&gt;15,1,32-I16*2))+IF(J16=0,0,IF(J16&gt;15,1,32-J16*2))+IF(K16=0,0,IF(K16&gt;15,1,32-K16*2))+IF(L16=0,0,IF(L16&gt;15,1,32-L16*2))+IF(M16=0,0,IF(M16&gt;15,1,32-M16*2))</f>
        <v>16</v>
      </c>
      <c r="O16" s="8">
        <v>25</v>
      </c>
      <c r="P16" s="8"/>
      <c r="Q16" s="8"/>
      <c r="R16" s="12">
        <f>IF(O16=0,0,IF(O16&gt;15,1,32-O16*2))+IF(P16=0,0,IF(P16&gt;15,1,32-P16*2))+IF(Q16=0,0,IF(Q16&gt;15,1,32-Q16*2))</f>
        <v>1</v>
      </c>
      <c r="S16" s="8"/>
      <c r="T16" s="8"/>
      <c r="U16" s="25">
        <f>IF(S16=0,0,IF(S16&gt;15,1,32-S16*2))+IF(T16=0,0,IF(T16&gt;15,1,32-T16*2))</f>
        <v>0</v>
      </c>
      <c r="V16" s="18"/>
      <c r="W16" s="8"/>
      <c r="X16" s="12">
        <f>IF(V16=0,0,IF(V16&gt;5,1,18-V16*3))+IF(W16=0,0,IF(W16&gt;5,1,18-W16*3))</f>
        <v>0</v>
      </c>
      <c r="Y16" s="8"/>
      <c r="Z16" s="8"/>
      <c r="AA16" s="12">
        <f>IF(Y16=0,0,IF(Y16&gt;5,1,18-Y16*3))+IF(Z16=0,0,IF(Z16&gt;5,1,18-Z16*3))</f>
        <v>0</v>
      </c>
      <c r="AB16" s="8"/>
      <c r="AC16" s="25">
        <f>IF(AB16=0,0,IF(AB16&gt;5,1,18-AB16*3))</f>
        <v>0</v>
      </c>
      <c r="AD16" s="18"/>
      <c r="AE16" s="12">
        <f>IF(AD16=0,0,IF(AD16&gt;10,1,IF(AD15="A1",33-AD16*3,22-AD16*2)))</f>
        <v>0</v>
      </c>
      <c r="AF16" s="8"/>
      <c r="AG16" s="12">
        <f>IF(AF16=0,0,IF(AF16&gt;10,1,IF(AF15="A1",33-AF16*3,22-AF16*2)))</f>
        <v>0</v>
      </c>
      <c r="AH16" s="8"/>
      <c r="AI16" s="12">
        <f>IF(AH16=0,0,IF(AH16&gt;10,1,IF(AH15="A1",33-AH16*3,22-AH16*2)))</f>
        <v>0</v>
      </c>
      <c r="AJ16" s="8"/>
      <c r="AK16" s="22">
        <f>IF(AJ16=0,0,IF(AJ16&gt;10,1,IF(AJ15="A1",33-AJ16*3,22-AJ16*2)))</f>
        <v>0</v>
      </c>
      <c r="AL16" s="21"/>
      <c r="AM16" s="12"/>
      <c r="AN16" s="12">
        <f>IF(AL16=0,0,IF(AL16&gt;5,1,23-AL16*3))+IF(AM16=0,0,IF(AM16&gt;5,1,23-AM16*3))</f>
        <v>0</v>
      </c>
      <c r="AO16" s="12"/>
      <c r="AP16" s="12"/>
      <c r="AQ16" s="12">
        <f>IF(AO16=0,0,IF(AO16&gt;5,1,23-AO16*3))+IF(AP16=0,0,IF(AP16&gt;5,1,23-AP16*3))</f>
        <v>0</v>
      </c>
      <c r="AR16" s="12"/>
      <c r="AS16" s="12">
        <f>IF(AR16=0,0,IF(AR16&gt;5,1,23-AR16*3))</f>
        <v>0</v>
      </c>
      <c r="AT16" s="12"/>
      <c r="AU16" s="12">
        <f>IF(AT16=0,0,IF(AT16&gt;5,1,23-AT16*3))</f>
        <v>0</v>
      </c>
      <c r="AV16" s="60">
        <f t="shared" si="0"/>
        <v>17</v>
      </c>
      <c r="AW16" s="155"/>
      <c r="AX16" s="335"/>
      <c r="AY16" s="59" t="s">
        <v>62</v>
      </c>
      <c r="AZ16" s="18">
        <v>4</v>
      </c>
      <c r="BA16" s="8"/>
      <c r="BB16" s="12">
        <f>IF(AZ16=0,0,IF(AZ16&gt;5,AZ16,6-AZ16*1))+IF(BA16=0,0,IF(BA16&gt;5,BA16,6-BA16*1))</f>
        <v>2</v>
      </c>
      <c r="BC16" s="12"/>
      <c r="BD16" s="12"/>
      <c r="BE16" s="12">
        <f>IF(BC16=0,0,IF(BC16&gt;5,BC16,6-BC16*1))+IF(BD16=0,0,IF(BD16&gt;5,BD16,6-BD16*1))</f>
        <v>0</v>
      </c>
      <c r="BF16" s="27"/>
      <c r="BG16" s="28"/>
      <c r="BH16" s="28">
        <v>1</v>
      </c>
      <c r="BI16" s="8">
        <f>SUM(BF16*5+BG16*3+BH16*1)</f>
        <v>1</v>
      </c>
      <c r="BJ16" s="8"/>
      <c r="BK16" s="28"/>
      <c r="BL16" s="8">
        <v>1</v>
      </c>
      <c r="BM16" s="8">
        <f>SUM(BJ16*5+BK16*3+BL16*1)</f>
        <v>1</v>
      </c>
      <c r="BN16" s="8"/>
      <c r="BO16" s="28"/>
      <c r="BP16" s="8"/>
      <c r="BQ16" s="8">
        <f>SUM(BN16*5+BO16*3+BP16*1)</f>
        <v>0</v>
      </c>
      <c r="BR16" s="8"/>
      <c r="BS16" s="28"/>
      <c r="BT16" s="8"/>
      <c r="BU16" s="10">
        <f>SUM(BR16*5+BS16*3+BT16*1)</f>
        <v>0</v>
      </c>
      <c r="BV16" s="60">
        <f t="shared" si="2"/>
        <v>4</v>
      </c>
      <c r="BW16" s="129"/>
      <c r="BX16" s="344"/>
      <c r="BY16" s="335"/>
      <c r="BZ16" s="59" t="s">
        <v>62</v>
      </c>
      <c r="CA16" s="21"/>
      <c r="CB16" s="12">
        <f>IF(CA16=0,0,IF(CA16&gt;10,1,44-CA16*4))</f>
        <v>0</v>
      </c>
      <c r="CC16" s="12"/>
      <c r="CD16" s="25">
        <f>IF(CC16=0,0,IF(CC16=6,1,IF(CC16&gt;6,CC16,12-CC16*2)))</f>
        <v>0</v>
      </c>
      <c r="CE16" s="21">
        <v>2</v>
      </c>
      <c r="CF16" s="12"/>
      <c r="CG16" s="12"/>
      <c r="CH16" s="12"/>
      <c r="CI16" s="12"/>
      <c r="CJ16" s="87">
        <f>IF(CE16=0,0,IF(CE16&gt;5,CE16,6-CE16*1))+IF(CF16=0,0,IF(CF16&gt;5,CF16,12-CF16*2))+IF(CG16=0,0,IF(CG16&gt;5,CG16,18-CG16*3))+IF(CH16=0,0,IF(CH16&gt;5,CH16,18-CH16*3))+IF(CI16=0,0,IF(CI16&gt;5,CI16,24-CI16*4))</f>
        <v>4</v>
      </c>
      <c r="CK16" s="12"/>
      <c r="CL16" s="12"/>
      <c r="CM16" s="12"/>
      <c r="CN16" s="12"/>
      <c r="CO16" s="12"/>
      <c r="CP16" s="87">
        <f>IF(CK16=0,0,IF(CK16&gt;5,CK16,6-CK16*1))+IF(CL16=0,0,IF(CL16&gt;5,CL16,12-CL16*2))+IF(CM16=0,0,IF(CM16&gt;5,CM16,18-CM16*3))+IF(CN16=0,0,IF(CN16&gt;5,CN16,18-CN16*3))+IF(CO16=0,0,IF(CO16&gt;5,CO16,24-CO16*4))</f>
        <v>0</v>
      </c>
      <c r="CQ16" s="12"/>
      <c r="CR16" s="12"/>
      <c r="CS16" s="12"/>
      <c r="CT16" s="12"/>
      <c r="CU16" s="12"/>
      <c r="CV16" s="87">
        <f>IF(CQ16=0,0,IF(CQ16&gt;5,CQ16,6-CQ16*1))+IF(CR16=0,0,IF(CR16&gt;5,CR16,12-CR16*2))+IF(CS16=0,0,IF(CS16&gt;5,CS16,18-CS16*3))+IF(CT16=0,0,IF(CT16&gt;5,CT16,18-CT16*3))+IF(CU16=0,0,IF(CU16&gt;5,CU16,24-CU16*4))</f>
        <v>0</v>
      </c>
      <c r="CW16" s="18"/>
      <c r="CX16" s="8"/>
      <c r="CY16" s="8"/>
      <c r="CZ16" s="8"/>
      <c r="DA16" s="8"/>
      <c r="DB16" s="8"/>
      <c r="DC16" s="8"/>
      <c r="DD16" s="10"/>
      <c r="DE16" s="23">
        <f t="shared" si="1"/>
        <v>4</v>
      </c>
      <c r="DF16" s="129"/>
      <c r="DG16" s="337"/>
      <c r="DH16" s="335"/>
      <c r="DI16" s="355"/>
    </row>
    <row r="17" spans="1:113" ht="27.75" customHeight="1">
      <c r="A17" s="230" t="s">
        <v>145</v>
      </c>
      <c r="B17" s="59" t="s">
        <v>60</v>
      </c>
      <c r="C17" s="153">
        <v>2</v>
      </c>
      <c r="D17" s="154"/>
      <c r="E17" s="154"/>
      <c r="F17" s="154"/>
      <c r="G17" s="154"/>
      <c r="H17" s="8">
        <f>SUM(C17*5)</f>
        <v>10</v>
      </c>
      <c r="I17" s="154">
        <v>2</v>
      </c>
      <c r="J17" s="154"/>
      <c r="K17" s="154"/>
      <c r="L17" s="154"/>
      <c r="M17" s="154"/>
      <c r="N17" s="8">
        <f>SUM(I17*5)</f>
        <v>10</v>
      </c>
      <c r="O17" s="154"/>
      <c r="P17" s="154"/>
      <c r="Q17" s="154"/>
      <c r="R17" s="8">
        <f>SUM(O17*5)</f>
        <v>0</v>
      </c>
      <c r="S17" s="154"/>
      <c r="T17" s="154"/>
      <c r="U17" s="10">
        <f>SUM(S17*5)</f>
        <v>0</v>
      </c>
      <c r="V17" s="153">
        <v>1</v>
      </c>
      <c r="W17" s="154"/>
      <c r="X17" s="8">
        <f>SUM(V17*10)</f>
        <v>10</v>
      </c>
      <c r="Y17" s="149">
        <v>1</v>
      </c>
      <c r="Z17" s="150"/>
      <c r="AA17" s="8">
        <f>SUM(Y17*10)</f>
        <v>10</v>
      </c>
      <c r="AB17" s="8"/>
      <c r="AC17" s="10">
        <f>SUM(AB17*10)</f>
        <v>0</v>
      </c>
      <c r="AD17" s="18"/>
      <c r="AE17" s="12">
        <f>IF(AD17="A1",30,IF(AD17="A2",20,""))</f>
      </c>
      <c r="AF17" s="8"/>
      <c r="AG17" s="12">
        <f>IF(AF17="A1",30,IF(AF17="A2",20,""))</f>
      </c>
      <c r="AH17" s="8"/>
      <c r="AI17" s="12">
        <f>IF(AH17="A1",30,IF(AH17="A2",20,""))</f>
      </c>
      <c r="AJ17" s="8"/>
      <c r="AK17" s="22">
        <f>IF(AJ17="A1",30,IF(AJ17="A2",20,""))</f>
      </c>
      <c r="AL17" s="331">
        <v>1</v>
      </c>
      <c r="AM17" s="332"/>
      <c r="AN17" s="8">
        <f>SUM(AL17*10)</f>
        <v>10</v>
      </c>
      <c r="AO17" s="333"/>
      <c r="AP17" s="332"/>
      <c r="AQ17" s="8">
        <f>SUM(AO17*10)</f>
        <v>0</v>
      </c>
      <c r="AR17" s="12">
        <v>1</v>
      </c>
      <c r="AS17" s="8">
        <f>SUM(AR17*10)</f>
        <v>10</v>
      </c>
      <c r="AT17" s="12"/>
      <c r="AU17" s="8">
        <f>SUM(AT17*10)</f>
        <v>0</v>
      </c>
      <c r="AV17" s="60">
        <f t="shared" si="0"/>
        <v>60</v>
      </c>
      <c r="AW17" s="155">
        <f>SUM(AV17,AV18)</f>
        <v>118</v>
      </c>
      <c r="AX17" s="334" t="str">
        <f ca="1">IF(CELL("contenuto",$A17)="","",CELL("contenuto",$A17))</f>
        <v>S.A.R. RITMICA GYMNASIA</v>
      </c>
      <c r="AY17" s="59" t="s">
        <v>61</v>
      </c>
      <c r="AZ17" s="18">
        <v>7</v>
      </c>
      <c r="BA17" s="8">
        <v>1</v>
      </c>
      <c r="BB17" s="8">
        <f>SUM(AZ17:BA17)</f>
        <v>8</v>
      </c>
      <c r="BC17" s="8">
        <v>10</v>
      </c>
      <c r="BD17" s="8">
        <v>1</v>
      </c>
      <c r="BE17" s="8">
        <f>SUM(BC17:BD17)</f>
        <v>11</v>
      </c>
      <c r="BF17" s="27">
        <v>10</v>
      </c>
      <c r="BG17" s="14"/>
      <c r="BH17" s="28">
        <v>10</v>
      </c>
      <c r="BI17" s="8">
        <f>SUM(BF17*2+BH17*2)</f>
        <v>40</v>
      </c>
      <c r="BJ17" s="8">
        <v>10</v>
      </c>
      <c r="BK17" s="14"/>
      <c r="BL17" s="8">
        <v>12</v>
      </c>
      <c r="BM17" s="8">
        <f>SUM(BJ17*2+BL17*2)</f>
        <v>44</v>
      </c>
      <c r="BN17" s="8">
        <v>2</v>
      </c>
      <c r="BO17" s="14"/>
      <c r="BP17" s="8">
        <v>1</v>
      </c>
      <c r="BQ17" s="8">
        <f>SUM(BN17*2+BP17*2)</f>
        <v>6</v>
      </c>
      <c r="BR17" s="8"/>
      <c r="BS17" s="14"/>
      <c r="BT17" s="8"/>
      <c r="BU17" s="10">
        <f>SUM(BR17*2+BT17*2)</f>
        <v>0</v>
      </c>
      <c r="BV17" s="60">
        <f t="shared" si="2"/>
        <v>109</v>
      </c>
      <c r="BW17" s="129">
        <f>SUM(BV17,BV18)</f>
        <v>114</v>
      </c>
      <c r="BX17" s="343">
        <f>SUM(AW17,BW17)</f>
        <v>232</v>
      </c>
      <c r="BY17" s="334" t="str">
        <f ca="1">IF(CELL("contenuto",$A17)="","",CELL("contenuto",$A17))</f>
        <v>S.A.R. RITMICA GYMNASIA</v>
      </c>
      <c r="BZ17" s="59" t="s">
        <v>61</v>
      </c>
      <c r="CA17" s="21"/>
      <c r="CB17" s="12">
        <f>SUM(CA17*25)</f>
        <v>0</v>
      </c>
      <c r="CC17" s="12"/>
      <c r="CD17" s="25">
        <f>SUM(CC17*6)</f>
        <v>0</v>
      </c>
      <c r="CE17" s="21"/>
      <c r="CF17" s="12">
        <v>1</v>
      </c>
      <c r="CG17" s="12"/>
      <c r="CH17" s="12">
        <v>1</v>
      </c>
      <c r="CI17" s="12"/>
      <c r="CJ17" s="87">
        <f>SUM(CE17*3+CF17*6+CG17*10+CH17*15+CI17*20)</f>
        <v>21</v>
      </c>
      <c r="CK17" s="12"/>
      <c r="CL17" s="12">
        <v>2</v>
      </c>
      <c r="CM17" s="12"/>
      <c r="CN17" s="12"/>
      <c r="CO17" s="12"/>
      <c r="CP17" s="87">
        <f>SUM(CK17*3+CL17*6+CM17*10+CN17*15+CO17*20)</f>
        <v>12</v>
      </c>
      <c r="CQ17" s="12"/>
      <c r="CR17" s="12"/>
      <c r="CS17" s="12"/>
      <c r="CT17" s="12"/>
      <c r="CU17" s="12"/>
      <c r="CV17" s="87">
        <f>SUM(CQ17*3+CR17*6+CS17*10+CT17*15+CU17*20)</f>
        <v>0</v>
      </c>
      <c r="CW17" s="18"/>
      <c r="CX17" s="8"/>
      <c r="CY17" s="8"/>
      <c r="CZ17" s="8"/>
      <c r="DA17" s="8"/>
      <c r="DB17" s="8"/>
      <c r="DC17" s="8"/>
      <c r="DD17" s="10"/>
      <c r="DE17" s="23">
        <f t="shared" si="1"/>
        <v>33</v>
      </c>
      <c r="DF17" s="129">
        <f>SUM(DE17,DE18)</f>
        <v>33</v>
      </c>
      <c r="DG17" s="336">
        <f>SUM(DF17)</f>
        <v>33</v>
      </c>
      <c r="DH17" s="334" t="str">
        <f ca="1">IF(CELL("contenuto",$A17)="","",CELL("contenuto",$A17))</f>
        <v>S.A.R. RITMICA GYMNASIA</v>
      </c>
      <c r="DI17" s="355">
        <f>SUM(BX17,DG17)</f>
        <v>265</v>
      </c>
    </row>
    <row r="18" spans="1:113" ht="27.75" customHeight="1">
      <c r="A18" s="235"/>
      <c r="B18" s="59" t="s">
        <v>62</v>
      </c>
      <c r="C18" s="18">
        <v>6</v>
      </c>
      <c r="D18" s="8">
        <v>7</v>
      </c>
      <c r="E18" s="8"/>
      <c r="F18" s="8"/>
      <c r="G18" s="8"/>
      <c r="H18" s="12">
        <f>IF(C18=0,0,IF(C18&gt;15,1,32-C18*2))+IF(D18=0,0,IF(D18&gt;15,1,32-D18*2))+IF(E18=0,0,IF(E18&gt;15,1,32-E18*2))+IF(F18=0,0,IF(F18&gt;15,1,32-F18*2))+IF(G18=0,0,IF(G18&gt;15,1,32-G18*2))</f>
        <v>38</v>
      </c>
      <c r="I18" s="8">
        <v>10</v>
      </c>
      <c r="J18" s="8">
        <v>14</v>
      </c>
      <c r="K18" s="8"/>
      <c r="L18" s="8"/>
      <c r="M18" s="8"/>
      <c r="N18" s="12">
        <f>IF(I18=0,0,IF(I18&gt;15,1,32-I18*2))+IF(J18=0,0,IF(J18&gt;15,1,32-J18*2))+IF(K18=0,0,IF(K18&gt;15,1,32-K18*2))+IF(L18=0,0,IF(L18&gt;15,1,32-L18*2))+IF(M18=0,0,IF(M18&gt;15,1,32-M18*2))</f>
        <v>16</v>
      </c>
      <c r="O18" s="8"/>
      <c r="P18" s="8"/>
      <c r="Q18" s="8"/>
      <c r="R18" s="12">
        <f>IF(O18=0,0,IF(O18&gt;15,1,32-O18*2))+IF(P18=0,0,IF(P18&gt;15,1,32-P18*2))+IF(Q18=0,0,IF(Q18&gt;15,1,32-Q18*2))</f>
        <v>0</v>
      </c>
      <c r="S18" s="8"/>
      <c r="T18" s="8"/>
      <c r="U18" s="25">
        <f>IF(S18=0,0,IF(S18&gt;15,1,32-S18*2))+IF(T18=0,0,IF(T18&gt;15,1,32-T18*2))</f>
        <v>0</v>
      </c>
      <c r="V18" s="18">
        <v>7</v>
      </c>
      <c r="W18" s="8"/>
      <c r="X18" s="12">
        <f>IF(V18=0,0,IF(V18&gt;5,1,18-V18*3))+IF(W18=0,0,IF(W18&gt;5,1,18-W18*3))</f>
        <v>1</v>
      </c>
      <c r="Y18" s="8">
        <v>17</v>
      </c>
      <c r="Z18" s="8"/>
      <c r="AA18" s="12">
        <f>IF(Y18=0,0,IF(Y18&gt;5,1,18-Y18*3))+IF(Z18=0,0,IF(Z18&gt;5,1,18-Z18*3))</f>
        <v>1</v>
      </c>
      <c r="AB18" s="8"/>
      <c r="AC18" s="25">
        <f>IF(AB18=0,0,IF(AB18&gt;5,1,18-AB18*3))</f>
        <v>0</v>
      </c>
      <c r="AD18" s="18"/>
      <c r="AE18" s="12">
        <f>IF(AD18=0,0,IF(AD18&gt;10,1,IF(AD17="A1",33-AD18*3,22-AD18*2)))</f>
        <v>0</v>
      </c>
      <c r="AF18" s="8"/>
      <c r="AG18" s="12">
        <f>IF(AF18=0,0,IF(AF18&gt;10,1,IF(AF17="A1",33-AF18*3,22-AF18*2)))</f>
        <v>0</v>
      </c>
      <c r="AH18" s="8"/>
      <c r="AI18" s="12">
        <f>IF(AH18=0,0,IF(AH18&gt;10,1,IF(AH17="A1",33-AH18*3,22-AH18*2)))</f>
        <v>0</v>
      </c>
      <c r="AJ18" s="8"/>
      <c r="AK18" s="22">
        <f>IF(AJ18=0,0,IF(AJ18&gt;10,1,IF(AJ17="A1",33-AJ18*3,22-AJ18*2)))</f>
        <v>0</v>
      </c>
      <c r="AL18" s="21">
        <v>6</v>
      </c>
      <c r="AM18" s="12"/>
      <c r="AN18" s="12">
        <f>IF(AL18=0,0,IF(AL18&gt;5,1,23-AL18*3))+IF(AM18=0,0,IF(AM18&gt;5,1,23-AM18*3))</f>
        <v>1</v>
      </c>
      <c r="AO18" s="12"/>
      <c r="AP18" s="12"/>
      <c r="AQ18" s="12">
        <f>IF(AO18=0,0,IF(AO18&gt;5,1,23-AO18*3))+IF(AP18=0,0,IF(AP18&gt;5,1,23-AP18*3))</f>
        <v>0</v>
      </c>
      <c r="AR18" s="12">
        <v>37</v>
      </c>
      <c r="AS18" s="12">
        <f>IF(AR18=0,0,IF(AR18&gt;5,1,23-AR18*3))</f>
        <v>1</v>
      </c>
      <c r="AT18" s="12"/>
      <c r="AU18" s="12">
        <f>IF(AT18=0,0,IF(AT18&gt;5,1,23-AT18*3))</f>
        <v>0</v>
      </c>
      <c r="AV18" s="60">
        <f t="shared" si="0"/>
        <v>58</v>
      </c>
      <c r="AW18" s="155"/>
      <c r="AX18" s="335"/>
      <c r="AY18" s="59" t="s">
        <v>62</v>
      </c>
      <c r="AZ18" s="18"/>
      <c r="BA18" s="8"/>
      <c r="BB18" s="12">
        <f>IF(AZ18=0,0,IF(AZ18&gt;5,AZ18,6-AZ18*1))+IF(BA18=0,0,IF(BA18&gt;5,BA18,6-BA18*1))</f>
        <v>0</v>
      </c>
      <c r="BC18" s="12">
        <v>3</v>
      </c>
      <c r="BD18" s="12"/>
      <c r="BE18" s="12">
        <f>IF(BC18=0,0,IF(BC18&gt;5,BC18,6-BC18*1))+IF(BD18=0,0,IF(BD18&gt;5,BD18,6-BD18*1))</f>
        <v>3</v>
      </c>
      <c r="BF18" s="27"/>
      <c r="BG18" s="28"/>
      <c r="BH18" s="28"/>
      <c r="BI18" s="8">
        <f>SUM(BF18*5+BG18*3+BH18*1)</f>
        <v>0</v>
      </c>
      <c r="BJ18" s="8"/>
      <c r="BK18" s="28"/>
      <c r="BL18" s="8">
        <v>2</v>
      </c>
      <c r="BM18" s="8">
        <f>SUM(BJ18*5+BK18*3+BL18*1)</f>
        <v>2</v>
      </c>
      <c r="BN18" s="8"/>
      <c r="BO18" s="28"/>
      <c r="BP18" s="8"/>
      <c r="BQ18" s="8">
        <f>SUM(BN18*5+BO18*3+BP18*1)</f>
        <v>0</v>
      </c>
      <c r="BR18" s="8"/>
      <c r="BS18" s="28"/>
      <c r="BT18" s="8"/>
      <c r="BU18" s="10">
        <f>SUM(BR18*5+BS18*3+BT18*1)</f>
        <v>0</v>
      </c>
      <c r="BV18" s="60">
        <f t="shared" si="2"/>
        <v>5</v>
      </c>
      <c r="BW18" s="129"/>
      <c r="BX18" s="344"/>
      <c r="BY18" s="335"/>
      <c r="BZ18" s="59" t="s">
        <v>62</v>
      </c>
      <c r="CA18" s="21"/>
      <c r="CB18" s="12">
        <f>IF(CA18=0,0,IF(CA18&gt;10,1,44-CA18*4))</f>
        <v>0</v>
      </c>
      <c r="CC18" s="12"/>
      <c r="CD18" s="25">
        <f>IF(CC18=0,0,IF(CC18=6,1,IF(CC18&gt;6,CC18,12-CC18*2)))</f>
        <v>0</v>
      </c>
      <c r="CE18" s="21"/>
      <c r="CF18" s="12"/>
      <c r="CG18" s="12"/>
      <c r="CH18" s="12"/>
      <c r="CI18" s="12"/>
      <c r="CJ18" s="87">
        <f>IF(CE18=0,0,IF(CE18&gt;5,CE18,6-CE18*1))+IF(CF18=0,0,IF(CF18&gt;5,CF18,12-CF18*2))+IF(CG18=0,0,IF(CG18&gt;5,CG18,18-CG18*3))+IF(CH18=0,0,IF(CH18&gt;5,CH18,18-CH18*3))+IF(CI18=0,0,IF(CI18&gt;5,CI18,24-CI18*4))</f>
        <v>0</v>
      </c>
      <c r="CK18" s="12"/>
      <c r="CL18" s="12"/>
      <c r="CM18" s="12"/>
      <c r="CN18" s="12"/>
      <c r="CO18" s="12"/>
      <c r="CP18" s="87">
        <f>IF(CK18=0,0,IF(CK18&gt;5,CK18,6-CK18*1))+IF(CL18=0,0,IF(CL18&gt;5,CL18,12-CL18*2))+IF(CM18=0,0,IF(CM18&gt;5,CM18,18-CM18*3))+IF(CN18=0,0,IF(CN18&gt;5,CN18,18-CN18*3))+IF(CO18=0,0,IF(CO18&gt;5,CO18,24-CO18*4))</f>
        <v>0</v>
      </c>
      <c r="CQ18" s="12"/>
      <c r="CR18" s="12"/>
      <c r="CS18" s="12"/>
      <c r="CT18" s="12"/>
      <c r="CU18" s="12"/>
      <c r="CV18" s="87">
        <f>IF(CQ18=0,0,IF(CQ18&gt;5,CQ18,6-CQ18*1))+IF(CR18=0,0,IF(CR18&gt;5,CR18,12-CR18*2))+IF(CS18=0,0,IF(CS18&gt;5,CS18,18-CS18*3))+IF(CT18=0,0,IF(CT18&gt;5,CT18,18-CT18*3))+IF(CU18=0,0,IF(CU18&gt;5,CU18,24-CU18*4))</f>
        <v>0</v>
      </c>
      <c r="CW18" s="18"/>
      <c r="CX18" s="8"/>
      <c r="CY18" s="8"/>
      <c r="CZ18" s="8"/>
      <c r="DA18" s="8"/>
      <c r="DB18" s="8"/>
      <c r="DC18" s="8"/>
      <c r="DD18" s="10"/>
      <c r="DE18" s="23">
        <f t="shared" si="1"/>
        <v>0</v>
      </c>
      <c r="DF18" s="129"/>
      <c r="DG18" s="337"/>
      <c r="DH18" s="335"/>
      <c r="DI18" s="355"/>
    </row>
    <row r="19" spans="1:113" ht="27.75" customHeight="1">
      <c r="A19" s="230" t="s">
        <v>174</v>
      </c>
      <c r="B19" s="59" t="s">
        <v>60</v>
      </c>
      <c r="C19" s="153"/>
      <c r="D19" s="154"/>
      <c r="E19" s="154"/>
      <c r="F19" s="154"/>
      <c r="G19" s="154"/>
      <c r="H19" s="8">
        <f>SUM(C19*5)</f>
        <v>0</v>
      </c>
      <c r="I19" s="154"/>
      <c r="J19" s="154"/>
      <c r="K19" s="154"/>
      <c r="L19" s="154"/>
      <c r="M19" s="154"/>
      <c r="N19" s="8">
        <f>SUM(I19*5)</f>
        <v>0</v>
      </c>
      <c r="O19" s="154"/>
      <c r="P19" s="154"/>
      <c r="Q19" s="154"/>
      <c r="R19" s="8">
        <f>SUM(O19*5)</f>
        <v>0</v>
      </c>
      <c r="S19" s="154"/>
      <c r="T19" s="154"/>
      <c r="U19" s="10">
        <f>SUM(S19*5)</f>
        <v>0</v>
      </c>
      <c r="V19" s="153"/>
      <c r="W19" s="154"/>
      <c r="X19" s="8">
        <f>SUM(V19*10)</f>
        <v>0</v>
      </c>
      <c r="Y19" s="149"/>
      <c r="Z19" s="150"/>
      <c r="AA19" s="8">
        <f>SUM(Y19*10)</f>
        <v>0</v>
      </c>
      <c r="AB19" s="8"/>
      <c r="AC19" s="10">
        <f>SUM(AB19*10)</f>
        <v>0</v>
      </c>
      <c r="AD19" s="18"/>
      <c r="AE19" s="12">
        <f>IF(AD19="A1",30,IF(AD19="A2",20,""))</f>
      </c>
      <c r="AF19" s="8"/>
      <c r="AG19" s="12">
        <f>IF(AF19="A1",30,IF(AF19="A2",20,""))</f>
      </c>
      <c r="AH19" s="8"/>
      <c r="AI19" s="12">
        <f>IF(AH19="A1",30,IF(AH19="A2",20,""))</f>
      </c>
      <c r="AJ19" s="8"/>
      <c r="AK19" s="22">
        <f>IF(AJ19="A1",30,IF(AJ19="A2",20,""))</f>
      </c>
      <c r="AL19" s="331"/>
      <c r="AM19" s="332"/>
      <c r="AN19" s="8">
        <f>SUM(AL19*10)</f>
        <v>0</v>
      </c>
      <c r="AO19" s="333"/>
      <c r="AP19" s="332"/>
      <c r="AQ19" s="8">
        <f>SUM(AO19*10)</f>
        <v>0</v>
      </c>
      <c r="AR19" s="12"/>
      <c r="AS19" s="8">
        <f>SUM(AR19*10)</f>
        <v>0</v>
      </c>
      <c r="AT19" s="12"/>
      <c r="AU19" s="8">
        <f>SUM(AT19*10)</f>
        <v>0</v>
      </c>
      <c r="AV19" s="60">
        <f t="shared" si="0"/>
        <v>0</v>
      </c>
      <c r="AW19" s="155">
        <f>SUM(AV19,AV20)</f>
        <v>0</v>
      </c>
      <c r="AX19" s="334" t="str">
        <f ca="1">IF(CELL("contenuto",$A19)="","",CELL("contenuto",$A19))</f>
        <v>PROGETTO A.S.D.</v>
      </c>
      <c r="AY19" s="59" t="s">
        <v>61</v>
      </c>
      <c r="AZ19" s="18"/>
      <c r="BA19" s="8"/>
      <c r="BB19" s="8">
        <f>SUM(AZ19:BA19)</f>
        <v>0</v>
      </c>
      <c r="BC19" s="8">
        <v>2</v>
      </c>
      <c r="BD19" s="8"/>
      <c r="BE19" s="8">
        <f>SUM(BC19:BD19)</f>
        <v>2</v>
      </c>
      <c r="BF19" s="27"/>
      <c r="BG19" s="14"/>
      <c r="BH19" s="28"/>
      <c r="BI19" s="8">
        <f>SUM(BF19*2+BH19*2)</f>
        <v>0</v>
      </c>
      <c r="BJ19" s="8"/>
      <c r="BK19" s="14"/>
      <c r="BL19" s="8"/>
      <c r="BM19" s="8">
        <f>SUM(BJ19*2+BL19*2)</f>
        <v>0</v>
      </c>
      <c r="BN19" s="8"/>
      <c r="BO19" s="14"/>
      <c r="BP19" s="8"/>
      <c r="BQ19" s="8">
        <f>SUM(BN19*2+BP19*2)</f>
        <v>0</v>
      </c>
      <c r="BR19" s="8"/>
      <c r="BS19" s="14"/>
      <c r="BT19" s="8"/>
      <c r="BU19" s="10">
        <f>SUM(BR19*2+BT19*2)</f>
        <v>0</v>
      </c>
      <c r="BV19" s="60">
        <f t="shared" si="2"/>
        <v>2</v>
      </c>
      <c r="BW19" s="129">
        <f>SUM(BV19,BV20)</f>
        <v>2</v>
      </c>
      <c r="BX19" s="343">
        <f>SUM(AW19,BW19)</f>
        <v>2</v>
      </c>
      <c r="BY19" s="334" t="str">
        <f ca="1">IF(CELL("contenuto",$A19)="","",CELL("contenuto",$A19))</f>
        <v>PROGETTO A.S.D.</v>
      </c>
      <c r="BZ19" s="59" t="s">
        <v>61</v>
      </c>
      <c r="CA19" s="21"/>
      <c r="CB19" s="12">
        <f>SUM(CA19*25)</f>
        <v>0</v>
      </c>
      <c r="CC19" s="12"/>
      <c r="CD19" s="25">
        <f>SUM(CC19*6)</f>
        <v>0</v>
      </c>
      <c r="CE19" s="21"/>
      <c r="CF19" s="12"/>
      <c r="CG19" s="12"/>
      <c r="CH19" s="12"/>
      <c r="CI19" s="12"/>
      <c r="CJ19" s="87">
        <f>SUM(CE19*3+CF19*6+CG19*10+CH19*15+CI19*20)</f>
        <v>0</v>
      </c>
      <c r="CK19" s="12"/>
      <c r="CL19" s="12"/>
      <c r="CM19" s="12"/>
      <c r="CN19" s="12"/>
      <c r="CO19" s="12"/>
      <c r="CP19" s="87">
        <f>SUM(CK19*3+CL19*6+CM19*10+CN19*15+CO19*20)</f>
        <v>0</v>
      </c>
      <c r="CQ19" s="12"/>
      <c r="CR19" s="12"/>
      <c r="CS19" s="12"/>
      <c r="CT19" s="12"/>
      <c r="CU19" s="12"/>
      <c r="CV19" s="87">
        <f>SUM(CQ19*3+CR19*6+CS19*10+CT19*15+CU19*20)</f>
        <v>0</v>
      </c>
      <c r="CW19" s="18"/>
      <c r="CX19" s="8"/>
      <c r="CY19" s="8"/>
      <c r="CZ19" s="8"/>
      <c r="DA19" s="8"/>
      <c r="DB19" s="8"/>
      <c r="DC19" s="8"/>
      <c r="DD19" s="10"/>
      <c r="DE19" s="23">
        <f t="shared" si="1"/>
        <v>0</v>
      </c>
      <c r="DF19" s="129">
        <f>SUM(DE19,DE20)</f>
        <v>0</v>
      </c>
      <c r="DG19" s="336">
        <f>SUM(DF19)</f>
        <v>0</v>
      </c>
      <c r="DH19" s="334" t="str">
        <f ca="1">IF(CELL("contenuto",$A19)="","",CELL("contenuto",$A19))</f>
        <v>PROGETTO A.S.D.</v>
      </c>
      <c r="DI19" s="355">
        <f>SUM(BX19,DG19)</f>
        <v>2</v>
      </c>
    </row>
    <row r="20" spans="1:113" ht="27.75" customHeight="1">
      <c r="A20" s="235"/>
      <c r="B20" s="59" t="s">
        <v>62</v>
      </c>
      <c r="C20" s="18"/>
      <c r="D20" s="8"/>
      <c r="E20" s="8"/>
      <c r="F20" s="8"/>
      <c r="G20" s="8"/>
      <c r="H20" s="12">
        <f>IF(C20=0,0,IF(C20&gt;15,1,32-C20*2))+IF(D20=0,0,IF(D20&gt;15,1,32-D20*2))+IF(E20=0,0,IF(E20&gt;15,1,32-E20*2))+IF(F20=0,0,IF(F20&gt;15,1,32-F20*2))+IF(G20=0,0,IF(G20&gt;15,1,32-G20*2))</f>
        <v>0</v>
      </c>
      <c r="I20" s="24"/>
      <c r="J20" s="24"/>
      <c r="K20" s="24"/>
      <c r="L20" s="24"/>
      <c r="M20" s="24"/>
      <c r="N20" s="12">
        <f>IF(I20=0,0,IF(I20&gt;15,1,32-I20*2))+IF(J20=0,0,IF(J20&gt;15,1,32-J20*2))+IF(K20=0,0,IF(K20&gt;15,1,32-K20*2))+IF(L20=0,0,IF(L20&gt;15,1,32-L20*2))+IF(M20=0,0,IF(M20&gt;15,1,32-M20*2))</f>
        <v>0</v>
      </c>
      <c r="O20" s="24"/>
      <c r="P20" s="24"/>
      <c r="Q20" s="61"/>
      <c r="R20" s="12">
        <f>IF(O20=0,0,IF(O20&gt;15,1,32-O20*2))+IF(P20=0,0,IF(P20&gt;15,1,32-P20*2))+IF(Q20=0,0,IF(Q20&gt;15,1,32-Q20*2))</f>
        <v>0</v>
      </c>
      <c r="S20" s="8"/>
      <c r="T20" s="8"/>
      <c r="U20" s="25">
        <f>IF(S20=0,0,IF(S20&gt;15,1,32-S20*2))+IF(T20=0,0,IF(T20&gt;15,1,32-T20*2))</f>
        <v>0</v>
      </c>
      <c r="V20" s="18"/>
      <c r="W20" s="8"/>
      <c r="X20" s="12">
        <f>IF(V20=0,0,IF(V20&gt;5,1,18-V20*3))+IF(W20=0,0,IF(W20&gt;5,1,18-W20*3))</f>
        <v>0</v>
      </c>
      <c r="Y20" s="8"/>
      <c r="Z20" s="8"/>
      <c r="AA20" s="12">
        <f>IF(Y20=0,0,IF(Y20&gt;5,1,18-Y20*3))+IF(Z20=0,0,IF(Z20&gt;5,1,18-Z20*3))</f>
        <v>0</v>
      </c>
      <c r="AB20" s="8"/>
      <c r="AC20" s="25">
        <f>IF(AB20=0,0,IF(AB20&gt;5,1,18-AB20*3))</f>
        <v>0</v>
      </c>
      <c r="AD20" s="18"/>
      <c r="AE20" s="12">
        <f>IF(AD20=0,0,IF(AD20&gt;10,1,IF(AD19="A1",33-AD20*3,22-AD20*2)))</f>
        <v>0</v>
      </c>
      <c r="AF20" s="8"/>
      <c r="AG20" s="12">
        <f>IF(AF20=0,0,IF(AF20&gt;10,1,IF(AF19="A1",33-AF20*3,22-AF20*2)))</f>
        <v>0</v>
      </c>
      <c r="AH20" s="8"/>
      <c r="AI20" s="12">
        <f>IF(AH20=0,0,IF(AH20&gt;10,1,IF(AH19="A1",33-AH20*3,22-AH20*2)))</f>
        <v>0</v>
      </c>
      <c r="AJ20" s="8"/>
      <c r="AK20" s="22">
        <f>IF(AJ20=0,0,IF(AJ20&gt;10,1,IF(AJ19="A1",33-AJ20*3,22-AJ20*2)))</f>
        <v>0</v>
      </c>
      <c r="AL20" s="21"/>
      <c r="AM20" s="12"/>
      <c r="AN20" s="12">
        <f>IF(AL20=0,0,IF(AL20&gt;5,1,23-AL20*3))+IF(AM20=0,0,IF(AM20&gt;5,1,23-AM20*3))</f>
        <v>0</v>
      </c>
      <c r="AO20" s="12"/>
      <c r="AP20" s="12"/>
      <c r="AQ20" s="12">
        <f>IF(AO20=0,0,IF(AO20&gt;5,1,23-AO20*3))+IF(AP20=0,0,IF(AP20&gt;5,1,23-AP20*3))</f>
        <v>0</v>
      </c>
      <c r="AR20" s="12"/>
      <c r="AS20" s="12">
        <f>IF(AR20=0,0,IF(AR20&gt;5,1,23-AR20*3))</f>
        <v>0</v>
      </c>
      <c r="AT20" s="12"/>
      <c r="AU20" s="12">
        <f>IF(AT20=0,0,IF(AT20&gt;5,1,23-AT20*3))</f>
        <v>0</v>
      </c>
      <c r="AV20" s="60">
        <f t="shared" si="0"/>
        <v>0</v>
      </c>
      <c r="AW20" s="155"/>
      <c r="AX20" s="335"/>
      <c r="AY20" s="59" t="s">
        <v>62</v>
      </c>
      <c r="AZ20" s="18"/>
      <c r="BA20" s="8"/>
      <c r="BB20" s="12">
        <f>IF(AZ20=0,0,IF(AZ20&gt;5,AZ20,6-AZ20*1))+IF(BA20=0,0,IF(BA20&gt;5,BA20,6-BA20*1))</f>
        <v>0</v>
      </c>
      <c r="BC20" s="12"/>
      <c r="BD20" s="12"/>
      <c r="BE20" s="12">
        <f>IF(BC20=0,0,IF(BC20&gt;5,BC20,6-BC20*1))+IF(BD20=0,0,IF(BD20&gt;5,BD20,6-BD20*1))</f>
        <v>0</v>
      </c>
      <c r="BF20" s="27"/>
      <c r="BG20" s="28"/>
      <c r="BH20" s="28"/>
      <c r="BI20" s="8">
        <f>SUM(BF20*5+BG20*3+BH20*1)</f>
        <v>0</v>
      </c>
      <c r="BJ20" s="8"/>
      <c r="BK20" s="28"/>
      <c r="BL20" s="8"/>
      <c r="BM20" s="8">
        <f>SUM(BJ20*5+BK20*3+BL20*1)</f>
        <v>0</v>
      </c>
      <c r="BN20" s="8"/>
      <c r="BO20" s="28"/>
      <c r="BP20" s="8"/>
      <c r="BQ20" s="8">
        <f>SUM(BN20*5+BO20*3+BP20*1)</f>
        <v>0</v>
      </c>
      <c r="BR20" s="8"/>
      <c r="BS20" s="28"/>
      <c r="BT20" s="8"/>
      <c r="BU20" s="10">
        <f>SUM(BR20*5+BS20*3+BT20*1)</f>
        <v>0</v>
      </c>
      <c r="BV20" s="60">
        <f t="shared" si="2"/>
        <v>0</v>
      </c>
      <c r="BW20" s="129"/>
      <c r="BX20" s="344"/>
      <c r="BY20" s="335"/>
      <c r="BZ20" s="59" t="s">
        <v>62</v>
      </c>
      <c r="CA20" s="21"/>
      <c r="CB20" s="12">
        <f>IF(CA20=0,0,IF(CA20&gt;10,1,44-CA20*4))</f>
        <v>0</v>
      </c>
      <c r="CC20" s="12"/>
      <c r="CD20" s="25">
        <f>IF(CC20=0,0,IF(CC20=6,1,IF(CC20&gt;6,CC20,12-CC20*2)))</f>
        <v>0</v>
      </c>
      <c r="CE20" s="21"/>
      <c r="CF20" s="12"/>
      <c r="CG20" s="12"/>
      <c r="CH20" s="12"/>
      <c r="CI20" s="12"/>
      <c r="CJ20" s="87">
        <f>IF(CE20=0,0,IF(CE20&gt;5,CE20,6-CE20*1))+IF(CF20=0,0,IF(CF20&gt;5,CF20,12-CF20*2))+IF(CG20=0,0,IF(CG20&gt;5,CG20,18-CG20*3))+IF(CH20=0,0,IF(CH20&gt;5,CH20,18-CH20*3))+IF(CI20=0,0,IF(CI20&gt;5,CI20,24-CI20*4))</f>
        <v>0</v>
      </c>
      <c r="CK20" s="12"/>
      <c r="CL20" s="12"/>
      <c r="CM20" s="12"/>
      <c r="CN20" s="12"/>
      <c r="CO20" s="12"/>
      <c r="CP20" s="87">
        <f>IF(CK20=0,0,IF(CK20&gt;5,CK20,6-CK20*1))+IF(CL20=0,0,IF(CL20&gt;5,CL20,12-CL20*2))+IF(CM20=0,0,IF(CM20&gt;5,CM20,18-CM20*3))+IF(CN20=0,0,IF(CN20&gt;5,CN20,18-CN20*3))+IF(CO20=0,0,IF(CO20&gt;5,CO20,24-CO20*4))</f>
        <v>0</v>
      </c>
      <c r="CQ20" s="12"/>
      <c r="CR20" s="12"/>
      <c r="CS20" s="12"/>
      <c r="CT20" s="12"/>
      <c r="CU20" s="12"/>
      <c r="CV20" s="87">
        <f>IF(CQ20=0,0,IF(CQ20&gt;5,CQ20,6-CQ20*1))+IF(CR20=0,0,IF(CR20&gt;5,CR20,12-CR20*2))+IF(CS20=0,0,IF(CS20&gt;5,CS20,18-CS20*3))+IF(CT20=0,0,IF(CT20&gt;5,CT20,18-CT20*3))+IF(CU20=0,0,IF(CU20&gt;5,CU20,24-CU20*4))</f>
        <v>0</v>
      </c>
      <c r="CW20" s="18"/>
      <c r="CX20" s="8"/>
      <c r="CY20" s="8"/>
      <c r="CZ20" s="8"/>
      <c r="DA20" s="8"/>
      <c r="DB20" s="8"/>
      <c r="DC20" s="8"/>
      <c r="DD20" s="10"/>
      <c r="DE20" s="23">
        <f t="shared" si="1"/>
        <v>0</v>
      </c>
      <c r="DF20" s="129"/>
      <c r="DG20" s="337"/>
      <c r="DH20" s="335"/>
      <c r="DI20" s="355"/>
    </row>
    <row r="21" spans="1:113" ht="27.75" customHeight="1">
      <c r="A21" s="230" t="s">
        <v>157</v>
      </c>
      <c r="B21" s="59" t="s">
        <v>60</v>
      </c>
      <c r="C21" s="153">
        <v>1</v>
      </c>
      <c r="D21" s="154"/>
      <c r="E21" s="154"/>
      <c r="F21" s="154"/>
      <c r="G21" s="154"/>
      <c r="H21" s="8">
        <f>SUM(C21*5)</f>
        <v>5</v>
      </c>
      <c r="I21" s="154">
        <v>1</v>
      </c>
      <c r="J21" s="154"/>
      <c r="K21" s="154"/>
      <c r="L21" s="154"/>
      <c r="M21" s="154"/>
      <c r="N21" s="8">
        <f>SUM(I21*5)</f>
        <v>5</v>
      </c>
      <c r="O21" s="154">
        <v>1</v>
      </c>
      <c r="P21" s="154"/>
      <c r="Q21" s="154"/>
      <c r="R21" s="8">
        <f>SUM(O21*5)</f>
        <v>5</v>
      </c>
      <c r="S21" s="154"/>
      <c r="T21" s="154"/>
      <c r="U21" s="10">
        <f>SUM(S21*5)</f>
        <v>0</v>
      </c>
      <c r="V21" s="153"/>
      <c r="W21" s="154"/>
      <c r="X21" s="8">
        <f>SUM(V21*10)</f>
        <v>0</v>
      </c>
      <c r="Y21" s="149"/>
      <c r="Z21" s="150"/>
      <c r="AA21" s="8">
        <f>SUM(Y21*10)</f>
        <v>0</v>
      </c>
      <c r="AB21" s="8"/>
      <c r="AC21" s="10">
        <f>SUM(AB21*10)</f>
        <v>0</v>
      </c>
      <c r="AD21" s="18"/>
      <c r="AE21" s="12">
        <f>IF(AD21="A1",30,IF(AD21="A2",20,""))</f>
      </c>
      <c r="AF21" s="8"/>
      <c r="AG21" s="12">
        <f>IF(AF21="A1",30,IF(AF21="A2",20,""))</f>
      </c>
      <c r="AH21" s="8"/>
      <c r="AI21" s="12">
        <f>IF(AH21="A1",30,IF(AH21="A2",20,""))</f>
      </c>
      <c r="AJ21" s="8"/>
      <c r="AK21" s="22">
        <f>IF(AJ21="A1",30,IF(AJ21="A2",20,""))</f>
      </c>
      <c r="AL21" s="331">
        <v>1</v>
      </c>
      <c r="AM21" s="332"/>
      <c r="AN21" s="8">
        <f>SUM(AL21*10)</f>
        <v>10</v>
      </c>
      <c r="AO21" s="333"/>
      <c r="AP21" s="332"/>
      <c r="AQ21" s="8">
        <f>SUM(AO21*10)</f>
        <v>0</v>
      </c>
      <c r="AR21" s="12"/>
      <c r="AS21" s="8">
        <f>SUM(AR21*10)</f>
        <v>0</v>
      </c>
      <c r="AT21" s="12"/>
      <c r="AU21" s="8">
        <f>SUM(AT21*10)</f>
        <v>0</v>
      </c>
      <c r="AV21" s="60">
        <f t="shared" si="0"/>
        <v>25</v>
      </c>
      <c r="AW21" s="155">
        <f>SUM(AV21,AV22)</f>
        <v>77</v>
      </c>
      <c r="AX21" s="334" t="str">
        <f ca="1">IF(CELL("contenuto",$A21)="","",CELL("contenuto",$A21))</f>
        <v>A.S.D. IRIS ARRE</v>
      </c>
      <c r="AY21" s="59" t="s">
        <v>61</v>
      </c>
      <c r="AZ21" s="18"/>
      <c r="BA21" s="8">
        <v>1</v>
      </c>
      <c r="BB21" s="8">
        <f>SUM(AZ21:BA21)</f>
        <v>1</v>
      </c>
      <c r="BC21" s="8">
        <v>3</v>
      </c>
      <c r="BD21" s="8">
        <v>2</v>
      </c>
      <c r="BE21" s="8">
        <f>SUM(BC21:BD21)</f>
        <v>5</v>
      </c>
      <c r="BF21" s="27"/>
      <c r="BG21" s="14"/>
      <c r="BH21" s="28"/>
      <c r="BI21" s="8">
        <f>SUM(BF21*2+BH21*2)</f>
        <v>0</v>
      </c>
      <c r="BJ21" s="8"/>
      <c r="BK21" s="14"/>
      <c r="BL21" s="8"/>
      <c r="BM21" s="8">
        <f>SUM(BJ21*2+BL21*2)</f>
        <v>0</v>
      </c>
      <c r="BN21" s="8"/>
      <c r="BO21" s="14"/>
      <c r="BP21" s="8"/>
      <c r="BQ21" s="8">
        <f>SUM(BN21*2+BP21*2)</f>
        <v>0</v>
      </c>
      <c r="BR21" s="8"/>
      <c r="BS21" s="14"/>
      <c r="BT21" s="8"/>
      <c r="BU21" s="10">
        <f>SUM(BR21*2+BT21*2)</f>
        <v>0</v>
      </c>
      <c r="BV21" s="60">
        <f t="shared" si="2"/>
        <v>6</v>
      </c>
      <c r="BW21" s="129">
        <f>SUM(BV21,BV22)</f>
        <v>20</v>
      </c>
      <c r="BX21" s="343">
        <f>SUM(AW21,BW21)</f>
        <v>97</v>
      </c>
      <c r="BY21" s="334" t="str">
        <f ca="1">IF(CELL("contenuto",$A21)="","",CELL("contenuto",$A21))</f>
        <v>A.S.D. IRIS ARRE</v>
      </c>
      <c r="BZ21" s="59" t="s">
        <v>61</v>
      </c>
      <c r="CA21" s="21"/>
      <c r="CB21" s="12">
        <f>SUM(CA21*25)</f>
        <v>0</v>
      </c>
      <c r="CC21" s="12"/>
      <c r="CD21" s="25">
        <f>SUM(CC21*6)</f>
        <v>0</v>
      </c>
      <c r="CE21" s="21"/>
      <c r="CF21" s="12"/>
      <c r="CG21" s="12"/>
      <c r="CH21" s="12"/>
      <c r="CI21" s="12"/>
      <c r="CJ21" s="87">
        <f>SUM(CE21*3+CF21*6+CG21*10+CH21*15+CI21*20)</f>
        <v>0</v>
      </c>
      <c r="CK21" s="12"/>
      <c r="CL21" s="12"/>
      <c r="CM21" s="12"/>
      <c r="CN21" s="12"/>
      <c r="CO21" s="12"/>
      <c r="CP21" s="87">
        <f>SUM(CK21*3+CL21*6+CM21*10+CN21*15+CO21*20)</f>
        <v>0</v>
      </c>
      <c r="CQ21" s="12"/>
      <c r="CR21" s="12"/>
      <c r="CS21" s="12"/>
      <c r="CT21" s="12"/>
      <c r="CU21" s="12"/>
      <c r="CV21" s="87">
        <f>SUM(CQ21*3+CR21*6+CS21*10+CT21*15+CU21*20)</f>
        <v>0</v>
      </c>
      <c r="CW21" s="18"/>
      <c r="CX21" s="8"/>
      <c r="CY21" s="8"/>
      <c r="CZ21" s="8"/>
      <c r="DA21" s="8"/>
      <c r="DB21" s="8"/>
      <c r="DC21" s="8"/>
      <c r="DD21" s="10"/>
      <c r="DE21" s="23">
        <f t="shared" si="1"/>
        <v>0</v>
      </c>
      <c r="DF21" s="129">
        <f>SUM(DE21,DE22)</f>
        <v>0</v>
      </c>
      <c r="DG21" s="336">
        <f>SUM(DF21)</f>
        <v>0</v>
      </c>
      <c r="DH21" s="334" t="str">
        <f ca="1">IF(CELL("contenuto",$A21)="","",CELL("contenuto",$A21))</f>
        <v>A.S.D. IRIS ARRE</v>
      </c>
      <c r="DI21" s="355">
        <f>SUM(BX21,DG21)</f>
        <v>97</v>
      </c>
    </row>
    <row r="22" spans="1:113" ht="27.75" customHeight="1">
      <c r="A22" s="235"/>
      <c r="B22" s="59" t="s">
        <v>62</v>
      </c>
      <c r="C22" s="18">
        <v>4</v>
      </c>
      <c r="D22" s="8"/>
      <c r="E22" s="8"/>
      <c r="F22" s="8"/>
      <c r="G22" s="8"/>
      <c r="H22" s="12">
        <f>IF(C22=0,0,IF(C22&gt;15,1,32-C22*2))+IF(D22=0,0,IF(D22&gt;15,1,32-D22*2))+IF(E22=0,0,IF(E22&gt;15,1,32-E22*2))+IF(F22=0,0,IF(F22&gt;15,1,32-F22*2))+IF(G22=0,0,IF(G22&gt;15,1,32-G22*2))</f>
        <v>24</v>
      </c>
      <c r="I22" s="24">
        <v>3</v>
      </c>
      <c r="J22" s="24"/>
      <c r="K22" s="8"/>
      <c r="L22" s="8"/>
      <c r="M22" s="8"/>
      <c r="N22" s="12">
        <f>IF(I22=0,0,IF(I22&gt;15,1,32-I22*2))+IF(J22=0,0,IF(J22&gt;15,1,32-J22*2))+IF(K22=0,0,IF(K22&gt;15,1,32-K22*2))+IF(L22=0,0,IF(L22&gt;15,1,32-L22*2))+IF(M22=0,0,IF(M22&gt;15,1,32-M22*2))</f>
        <v>26</v>
      </c>
      <c r="O22" s="24">
        <v>27</v>
      </c>
      <c r="P22" s="24"/>
      <c r="Q22" s="61"/>
      <c r="R22" s="12">
        <f>IF(O22=0,0,IF(O22&gt;15,1,32-O22*2))+IF(P22=0,0,IF(P22&gt;15,1,32-P22*2))+IF(Q22=0,0,IF(Q22&gt;15,1,32-Q22*2))</f>
        <v>1</v>
      </c>
      <c r="S22" s="8"/>
      <c r="T22" s="8"/>
      <c r="U22" s="25">
        <f>IF(S22=0,0,IF(S22&gt;15,1,32-S22*2))+IF(T22=0,0,IF(T22&gt;15,1,32-T22*2))</f>
        <v>0</v>
      </c>
      <c r="V22" s="18"/>
      <c r="W22" s="8"/>
      <c r="X22" s="12">
        <f>IF(V22=0,0,IF(V22&gt;5,1,18-V22*3))+IF(W22=0,0,IF(W22&gt;5,1,18-W22*3))</f>
        <v>0</v>
      </c>
      <c r="Y22" s="8"/>
      <c r="Z22" s="8"/>
      <c r="AA22" s="12">
        <f>IF(Y22=0,0,IF(Y22&gt;5,1,18-Y22*3))+IF(Z22=0,0,IF(Z22&gt;5,1,18-Z22*3))</f>
        <v>0</v>
      </c>
      <c r="AB22" s="8"/>
      <c r="AC22" s="25">
        <f>IF(AB22=0,0,IF(AB22&gt;5,1,18-AB22*3))</f>
        <v>0</v>
      </c>
      <c r="AD22" s="18"/>
      <c r="AE22" s="12">
        <f>IF(AD22=0,0,IF(AD22&gt;10,1,IF(AD21="A1",33-AD22*3,22-AD22*2)))</f>
        <v>0</v>
      </c>
      <c r="AF22" s="8"/>
      <c r="AG22" s="12">
        <f>IF(AF22=0,0,IF(AF22&gt;10,1,IF(AF21="A1",33-AF22*3,22-AF22*2)))</f>
        <v>0</v>
      </c>
      <c r="AH22" s="8"/>
      <c r="AI22" s="12">
        <f>IF(AH22=0,0,IF(AH22&gt;10,1,IF(AH21="A1",33-AH22*3,22-AH22*2)))</f>
        <v>0</v>
      </c>
      <c r="AJ22" s="8"/>
      <c r="AK22" s="22">
        <f>IF(AJ22=0,0,IF(AJ22&gt;10,1,IF(AJ21="A1",33-AJ22*3,22-AJ22*2)))</f>
        <v>0</v>
      </c>
      <c r="AL22" s="21">
        <v>9</v>
      </c>
      <c r="AM22" s="12"/>
      <c r="AN22" s="12">
        <f>IF(AL22=0,0,IF(AL22&gt;5,1,23-AL22*3))+IF(AM22=0,0,IF(AM22&gt;5,1,23-AM22*3))</f>
        <v>1</v>
      </c>
      <c r="AO22" s="12"/>
      <c r="AP22" s="12"/>
      <c r="AQ22" s="12">
        <f>IF(AO22=0,0,IF(AO22&gt;5,1,23-AO22*3))+IF(AP22=0,0,IF(AP22&gt;5,1,23-AP22*3))</f>
        <v>0</v>
      </c>
      <c r="AR22" s="12"/>
      <c r="AS22" s="12">
        <f>IF(AR22=0,0,IF(AR22&gt;5,1,23-AR22*3))</f>
        <v>0</v>
      </c>
      <c r="AT22" s="12"/>
      <c r="AU22" s="12">
        <f>IF(AT22=0,0,IF(AT22&gt;5,1,23-AT22*3))</f>
        <v>0</v>
      </c>
      <c r="AV22" s="60">
        <f t="shared" si="0"/>
        <v>52</v>
      </c>
      <c r="AW22" s="155"/>
      <c r="AX22" s="335"/>
      <c r="AY22" s="59" t="s">
        <v>62</v>
      </c>
      <c r="AZ22" s="18"/>
      <c r="BA22" s="8">
        <v>1</v>
      </c>
      <c r="BB22" s="12">
        <f>IF(AZ22=0,0,IF(AZ22&gt;5,AZ22,6-AZ22*1))+IF(BA22=0,0,IF(BA22&gt;5,BA22,6-BA22*1))</f>
        <v>5</v>
      </c>
      <c r="BC22" s="12">
        <v>2</v>
      </c>
      <c r="BD22" s="12">
        <v>1</v>
      </c>
      <c r="BE22" s="12">
        <f>IF(BC22=0,0,IF(BC22&gt;5,BC22,6-BC22*1))+IF(BD22=0,0,IF(BD22&gt;5,BD22,6-BD22*1))</f>
        <v>9</v>
      </c>
      <c r="BF22" s="27"/>
      <c r="BG22" s="28"/>
      <c r="BH22" s="28"/>
      <c r="BI22" s="8">
        <f>SUM(BF22*5+BG22*3+BH22*1)</f>
        <v>0</v>
      </c>
      <c r="BJ22" s="8"/>
      <c r="BK22" s="28"/>
      <c r="BL22" s="8"/>
      <c r="BM22" s="8">
        <f>SUM(BJ22*5+BK22*3+BL22*1)</f>
        <v>0</v>
      </c>
      <c r="BN22" s="8"/>
      <c r="BO22" s="28"/>
      <c r="BP22" s="8"/>
      <c r="BQ22" s="8">
        <f>SUM(BN22*5+BO22*3+BP22*1)</f>
        <v>0</v>
      </c>
      <c r="BR22" s="8"/>
      <c r="BS22" s="28"/>
      <c r="BT22" s="8"/>
      <c r="BU22" s="10">
        <f>SUM(BR22*5+BS22*3+BT22*1)</f>
        <v>0</v>
      </c>
      <c r="BV22" s="60">
        <f t="shared" si="2"/>
        <v>14</v>
      </c>
      <c r="BW22" s="129"/>
      <c r="BX22" s="344"/>
      <c r="BY22" s="335"/>
      <c r="BZ22" s="59" t="s">
        <v>62</v>
      </c>
      <c r="CA22" s="21"/>
      <c r="CB22" s="12">
        <f>IF(CA22=0,0,IF(CA22&gt;10,1,44-CA22*4))</f>
        <v>0</v>
      </c>
      <c r="CC22" s="12"/>
      <c r="CD22" s="25">
        <f>IF(CC22=0,0,IF(CC22=6,1,IF(CC22&gt;6,CC22,12-CC22*2)))</f>
        <v>0</v>
      </c>
      <c r="CE22" s="21"/>
      <c r="CF22" s="12"/>
      <c r="CG22" s="12"/>
      <c r="CH22" s="12"/>
      <c r="CI22" s="12"/>
      <c r="CJ22" s="87">
        <f>IF(CE22=0,0,IF(CE22&gt;5,CE22,6-CE22*1))+IF(CF22=0,0,IF(CF22&gt;5,CF22,12-CF22*2))+IF(CG22=0,0,IF(CG22&gt;5,CG22,18-CG22*3))+IF(CH22=0,0,IF(CH22&gt;5,CH22,18-CH22*3))+IF(CI22=0,0,IF(CI22&gt;5,CI22,24-CI22*4))</f>
        <v>0</v>
      </c>
      <c r="CK22" s="12"/>
      <c r="CL22" s="12"/>
      <c r="CM22" s="12"/>
      <c r="CN22" s="12"/>
      <c r="CO22" s="12"/>
      <c r="CP22" s="87">
        <f>IF(CK22=0,0,IF(CK22&gt;5,CK22,6-CK22*1))+IF(CL22=0,0,IF(CL22&gt;5,CL22,12-CL22*2))+IF(CM22=0,0,IF(CM22&gt;5,CM22,18-CM22*3))+IF(CN22=0,0,IF(CN22&gt;5,CN22,18-CN22*3))+IF(CO22=0,0,IF(CO22&gt;5,CO22,24-CO22*4))</f>
        <v>0</v>
      </c>
      <c r="CQ22" s="12"/>
      <c r="CR22" s="12"/>
      <c r="CS22" s="12"/>
      <c r="CT22" s="12"/>
      <c r="CU22" s="12"/>
      <c r="CV22" s="87">
        <f>IF(CQ22=0,0,IF(CQ22&gt;5,CQ22,6-CQ22*1))+IF(CR22=0,0,IF(CR22&gt;5,CR22,12-CR22*2))+IF(CS22=0,0,IF(CS22&gt;5,CS22,18-CS22*3))+IF(CT22=0,0,IF(CT22&gt;5,CT22,18-CT22*3))+IF(CU22=0,0,IF(CU22&gt;5,CU22,24-CU22*4))</f>
        <v>0</v>
      </c>
      <c r="CW22" s="18"/>
      <c r="CX22" s="8"/>
      <c r="CY22" s="8"/>
      <c r="CZ22" s="8"/>
      <c r="DA22" s="8"/>
      <c r="DB22" s="8"/>
      <c r="DC22" s="8"/>
      <c r="DD22" s="10"/>
      <c r="DE22" s="23">
        <f t="shared" si="1"/>
        <v>0</v>
      </c>
      <c r="DF22" s="129"/>
      <c r="DG22" s="337"/>
      <c r="DH22" s="335"/>
      <c r="DI22" s="355"/>
    </row>
    <row r="23" spans="1:113" ht="27.75" customHeight="1">
      <c r="A23" s="230" t="s">
        <v>153</v>
      </c>
      <c r="B23" s="59" t="s">
        <v>60</v>
      </c>
      <c r="C23" s="153">
        <v>1</v>
      </c>
      <c r="D23" s="154"/>
      <c r="E23" s="154"/>
      <c r="F23" s="154"/>
      <c r="G23" s="154"/>
      <c r="H23" s="8">
        <f>SUM(C23*5)</f>
        <v>5</v>
      </c>
      <c r="I23" s="154">
        <v>1</v>
      </c>
      <c r="J23" s="154"/>
      <c r="K23" s="154"/>
      <c r="L23" s="154"/>
      <c r="M23" s="154"/>
      <c r="N23" s="8">
        <f>SUM(I23*5)</f>
        <v>5</v>
      </c>
      <c r="O23" s="154">
        <v>1</v>
      </c>
      <c r="P23" s="154"/>
      <c r="Q23" s="154"/>
      <c r="R23" s="8">
        <f>SUM(O23*5)</f>
        <v>5</v>
      </c>
      <c r="S23" s="154"/>
      <c r="T23" s="154"/>
      <c r="U23" s="10">
        <f>SUM(S23*5)</f>
        <v>0</v>
      </c>
      <c r="V23" s="153">
        <v>1</v>
      </c>
      <c r="W23" s="154"/>
      <c r="X23" s="8">
        <f>SUM(V23*10)</f>
        <v>10</v>
      </c>
      <c r="Y23" s="149"/>
      <c r="Z23" s="150"/>
      <c r="AA23" s="8">
        <f>SUM(Y23*10)</f>
        <v>0</v>
      </c>
      <c r="AB23" s="8"/>
      <c r="AC23" s="10">
        <f>SUM(AB23*10)</f>
        <v>0</v>
      </c>
      <c r="AD23" s="18"/>
      <c r="AE23" s="12">
        <f>IF(AD23="A1",30,IF(AD23="A2",20,""))</f>
      </c>
      <c r="AF23" s="8"/>
      <c r="AG23" s="12">
        <f>IF(AF23="A1",30,IF(AF23="A2",20,""))</f>
      </c>
      <c r="AH23" s="8"/>
      <c r="AI23" s="12">
        <f>IF(AH23="A1",30,IF(AH23="A2",20,""))</f>
      </c>
      <c r="AJ23" s="8"/>
      <c r="AK23" s="22">
        <f>IF(AJ23="A1",30,IF(AJ23="A2",20,""))</f>
      </c>
      <c r="AL23" s="331"/>
      <c r="AM23" s="332"/>
      <c r="AN23" s="8">
        <f>SUM(AL23*10)</f>
        <v>0</v>
      </c>
      <c r="AO23" s="333"/>
      <c r="AP23" s="332"/>
      <c r="AQ23" s="8">
        <f>SUM(AO23*10)</f>
        <v>0</v>
      </c>
      <c r="AR23" s="12"/>
      <c r="AS23" s="8">
        <f>SUM(AR23*10)</f>
        <v>0</v>
      </c>
      <c r="AT23" s="12"/>
      <c r="AU23" s="8">
        <f>SUM(AT23*10)</f>
        <v>0</v>
      </c>
      <c r="AV23" s="60">
        <f t="shared" si="0"/>
        <v>25</v>
      </c>
      <c r="AW23" s="155">
        <f>SUM(AV23,AV24)</f>
        <v>73</v>
      </c>
      <c r="AX23" s="334" t="str">
        <f ca="1">IF(CELL("contenuto",$A23)="","",CELL("contenuto",$A23))</f>
        <v>VICENZA GINNASTICA A.S.D.</v>
      </c>
      <c r="AY23" s="59" t="s">
        <v>61</v>
      </c>
      <c r="AZ23" s="18">
        <v>3</v>
      </c>
      <c r="BA23" s="8">
        <v>3</v>
      </c>
      <c r="BB23" s="8">
        <f>SUM(AZ23:BA23)</f>
        <v>6</v>
      </c>
      <c r="BC23" s="8">
        <v>4</v>
      </c>
      <c r="BD23" s="8">
        <v>4</v>
      </c>
      <c r="BE23" s="8">
        <f>SUM(BC23:BD23)</f>
        <v>8</v>
      </c>
      <c r="BF23" s="27">
        <v>3</v>
      </c>
      <c r="BG23" s="14"/>
      <c r="BH23" s="28">
        <v>6</v>
      </c>
      <c r="BI23" s="8">
        <f>SUM(BF23*2+BH23*2)</f>
        <v>18</v>
      </c>
      <c r="BJ23" s="8">
        <v>3</v>
      </c>
      <c r="BK23" s="14"/>
      <c r="BL23" s="8">
        <v>5</v>
      </c>
      <c r="BM23" s="8">
        <f>SUM(BJ23*2+BL23*2)</f>
        <v>16</v>
      </c>
      <c r="BN23" s="8">
        <v>1</v>
      </c>
      <c r="BO23" s="14"/>
      <c r="BP23" s="8">
        <v>1</v>
      </c>
      <c r="BQ23" s="8">
        <f>SUM(BN23*2+BP23*2)</f>
        <v>4</v>
      </c>
      <c r="BR23" s="8"/>
      <c r="BS23" s="14"/>
      <c r="BT23" s="8"/>
      <c r="BU23" s="10">
        <f>SUM(BR23*2+BT23*2)</f>
        <v>0</v>
      </c>
      <c r="BV23" s="60">
        <f t="shared" si="2"/>
        <v>52</v>
      </c>
      <c r="BW23" s="129">
        <f>SUM(BV23,BV24)</f>
        <v>63</v>
      </c>
      <c r="BX23" s="343">
        <f>SUM(AW23,BW23)</f>
        <v>136</v>
      </c>
      <c r="BY23" s="334" t="str">
        <f ca="1">IF(CELL("contenuto",$A23)="","",CELL("contenuto",$A23))</f>
        <v>VICENZA GINNASTICA A.S.D.</v>
      </c>
      <c r="BZ23" s="59" t="s">
        <v>61</v>
      </c>
      <c r="CA23" s="21"/>
      <c r="CB23" s="12">
        <f>SUM(CA23*25)</f>
        <v>0</v>
      </c>
      <c r="CC23" s="12"/>
      <c r="CD23" s="25">
        <f>SUM(CC23*6)</f>
        <v>0</v>
      </c>
      <c r="CE23" s="21"/>
      <c r="CF23" s="12">
        <v>1</v>
      </c>
      <c r="CG23" s="12"/>
      <c r="CH23" s="12"/>
      <c r="CI23" s="12"/>
      <c r="CJ23" s="87">
        <f>SUM(CE23*3+CF23*6+CG23*10+CH23*15+CI23*20)</f>
        <v>6</v>
      </c>
      <c r="CK23" s="12"/>
      <c r="CL23" s="12"/>
      <c r="CM23" s="12"/>
      <c r="CN23" s="12"/>
      <c r="CO23" s="12"/>
      <c r="CP23" s="87">
        <f>SUM(CK23*3+CL23*6+CM23*10+CN23*15+CO23*20)</f>
        <v>0</v>
      </c>
      <c r="CQ23" s="12"/>
      <c r="CR23" s="12"/>
      <c r="CS23" s="12"/>
      <c r="CT23" s="12"/>
      <c r="CU23" s="12"/>
      <c r="CV23" s="87">
        <f>SUM(CQ23*3+CR23*6+CS23*10+CT23*15+CU23*20)</f>
        <v>0</v>
      </c>
      <c r="CW23" s="18"/>
      <c r="CX23" s="8"/>
      <c r="CY23" s="8"/>
      <c r="CZ23" s="8"/>
      <c r="DA23" s="8"/>
      <c r="DB23" s="8"/>
      <c r="DC23" s="8"/>
      <c r="DD23" s="10"/>
      <c r="DE23" s="23">
        <f t="shared" si="1"/>
        <v>6</v>
      </c>
      <c r="DF23" s="129">
        <f>SUM(DE23,DE24)</f>
        <v>6</v>
      </c>
      <c r="DG23" s="336">
        <f>SUM(DF23)</f>
        <v>6</v>
      </c>
      <c r="DH23" s="334" t="str">
        <f ca="1">IF(CELL("contenuto",$A23)="","",CELL("contenuto",$A23))</f>
        <v>VICENZA GINNASTICA A.S.D.</v>
      </c>
      <c r="DI23" s="355">
        <f>SUM(BX23,DG23)</f>
        <v>142</v>
      </c>
    </row>
    <row r="24" spans="1:113" ht="27.75" customHeight="1">
      <c r="A24" s="235"/>
      <c r="B24" s="59" t="s">
        <v>62</v>
      </c>
      <c r="C24" s="18">
        <v>3</v>
      </c>
      <c r="D24" s="8"/>
      <c r="E24" s="8"/>
      <c r="F24" s="8"/>
      <c r="G24" s="8"/>
      <c r="H24" s="12">
        <f>IF(C24=0,0,IF(C24&gt;15,1,32-C24*2))+IF(D24=0,0,IF(D24&gt;15,1,32-D24*2))+IF(E24=0,0,IF(E24&gt;15,1,32-E24*2))+IF(F24=0,0,IF(F24&gt;15,1,32-F24*2))+IF(G24=0,0,IF(G24&gt;15,1,32-G24*2))</f>
        <v>26</v>
      </c>
      <c r="I24" s="24">
        <v>6</v>
      </c>
      <c r="J24" s="24"/>
      <c r="K24" s="8"/>
      <c r="L24" s="8"/>
      <c r="M24" s="8"/>
      <c r="N24" s="12">
        <f>IF(I24=0,0,IF(I24&gt;15,1,32-I24*2))+IF(J24=0,0,IF(J24&gt;15,1,32-J24*2))+IF(K24=0,0,IF(K24&gt;15,1,32-K24*2))+IF(L24=0,0,IF(L24&gt;15,1,32-L24*2))+IF(M24=0,0,IF(M24&gt;15,1,32-M24*2))</f>
        <v>20</v>
      </c>
      <c r="O24" s="8">
        <v>22</v>
      </c>
      <c r="P24" s="8"/>
      <c r="Q24" s="8"/>
      <c r="R24" s="12">
        <f>IF(O24=0,0,IF(O24&gt;15,1,32-O24*2))+IF(P24=0,0,IF(P24&gt;15,1,32-P24*2))+IF(Q24=0,0,IF(Q24&gt;15,1,32-Q24*2))</f>
        <v>1</v>
      </c>
      <c r="S24" s="8"/>
      <c r="T24" s="8"/>
      <c r="U24" s="25">
        <f>IF(S24=0,0,IF(S24&gt;15,1,32-S24*2))+IF(T24=0,0,IF(T24&gt;15,1,32-T24*2))</f>
        <v>0</v>
      </c>
      <c r="V24" s="18">
        <v>10</v>
      </c>
      <c r="W24" s="8"/>
      <c r="X24" s="12">
        <f>IF(V24=0,0,IF(V24&gt;5,1,18-V24*3))+IF(W24=0,0,IF(W24&gt;5,1,18-W24*3))</f>
        <v>1</v>
      </c>
      <c r="Y24" s="8"/>
      <c r="Z24" s="8"/>
      <c r="AA24" s="12">
        <f>IF(Y24=0,0,IF(Y24&gt;5,1,18-Y24*3))+IF(Z24=0,0,IF(Z24&gt;5,1,18-Z24*3))</f>
        <v>0</v>
      </c>
      <c r="AB24" s="8"/>
      <c r="AC24" s="25">
        <f>IF(AB24=0,0,IF(AB24&gt;5,1,18-AB24*3))</f>
        <v>0</v>
      </c>
      <c r="AD24" s="18"/>
      <c r="AE24" s="12">
        <f>IF(AD24=0,0,IF(AD24&gt;10,1,IF(AD23="A1",33-AD24*3,22-AD24*2)))</f>
        <v>0</v>
      </c>
      <c r="AF24" s="8"/>
      <c r="AG24" s="12">
        <f>IF(AF24=0,0,IF(AF24&gt;10,1,IF(AF23="A1",33-AF24*3,22-AF24*2)))</f>
        <v>0</v>
      </c>
      <c r="AH24" s="8"/>
      <c r="AI24" s="12">
        <f>IF(AH24=0,0,IF(AH24&gt;10,1,IF(AH23="A1",33-AH24*3,22-AH24*2)))</f>
        <v>0</v>
      </c>
      <c r="AJ24" s="8"/>
      <c r="AK24" s="22">
        <f>IF(AJ24=0,0,IF(AJ24&gt;10,1,IF(AJ23="A1",33-AJ24*3,22-AJ24*2)))</f>
        <v>0</v>
      </c>
      <c r="AL24" s="21"/>
      <c r="AM24" s="12"/>
      <c r="AN24" s="12">
        <f>IF(AL24=0,0,IF(AL24&gt;5,1,23-AL24*3))+IF(AM24=0,0,IF(AM24&gt;5,1,23-AM24*3))</f>
        <v>0</v>
      </c>
      <c r="AO24" s="12"/>
      <c r="AP24" s="12"/>
      <c r="AQ24" s="12">
        <f>IF(AO24=0,0,IF(AO24&gt;5,1,23-AO24*3))+IF(AP24=0,0,IF(AP24&gt;5,1,23-AP24*3))</f>
        <v>0</v>
      </c>
      <c r="AR24" s="12"/>
      <c r="AS24" s="12">
        <f>IF(AR24=0,0,IF(AR24&gt;5,1,23-AR24*3))</f>
        <v>0</v>
      </c>
      <c r="AT24" s="12"/>
      <c r="AU24" s="12">
        <f>IF(AT24=0,0,IF(AT24&gt;5,1,23-AT24*3))</f>
        <v>0</v>
      </c>
      <c r="AV24" s="60">
        <f t="shared" si="0"/>
        <v>48</v>
      </c>
      <c r="AW24" s="155"/>
      <c r="AX24" s="335"/>
      <c r="AY24" s="59" t="s">
        <v>62</v>
      </c>
      <c r="AZ24" s="18"/>
      <c r="BA24" s="8"/>
      <c r="BB24" s="12">
        <f>IF(AZ24=0,0,IF(AZ24&gt;5,AZ24,6-AZ24*1))+IF(BA24=0,0,IF(BA24&gt;5,BA24,6-BA24*1))</f>
        <v>0</v>
      </c>
      <c r="BC24" s="12"/>
      <c r="BD24" s="12"/>
      <c r="BE24" s="12">
        <f>IF(BC24=0,0,IF(BC24&gt;5,BC24,6-BC24*1))+IF(BD24=0,0,IF(BD24&gt;5,BD24,6-BD24*1))</f>
        <v>0</v>
      </c>
      <c r="BF24" s="27">
        <v>1</v>
      </c>
      <c r="BG24" s="28"/>
      <c r="BH24" s="28">
        <v>1</v>
      </c>
      <c r="BI24" s="8">
        <f>SUM(BF24*5+BG24*3+BH24*1)</f>
        <v>6</v>
      </c>
      <c r="BJ24" s="8">
        <v>1</v>
      </c>
      <c r="BK24" s="28"/>
      <c r="BL24" s="8"/>
      <c r="BM24" s="8">
        <f>SUM(BJ24*5+BK24*3+BL24*1)</f>
        <v>5</v>
      </c>
      <c r="BN24" s="8"/>
      <c r="BO24" s="28"/>
      <c r="BP24" s="8"/>
      <c r="BQ24" s="8">
        <f>SUM(BN24*5+BO24*3+BP24*1)</f>
        <v>0</v>
      </c>
      <c r="BR24" s="8"/>
      <c r="BS24" s="28"/>
      <c r="BT24" s="8"/>
      <c r="BU24" s="10">
        <f>SUM(BR24*5+BS24*3+BT24*1)</f>
        <v>0</v>
      </c>
      <c r="BV24" s="60">
        <f t="shared" si="2"/>
        <v>11</v>
      </c>
      <c r="BW24" s="129"/>
      <c r="BX24" s="344"/>
      <c r="BY24" s="335"/>
      <c r="BZ24" s="59" t="s">
        <v>62</v>
      </c>
      <c r="CA24" s="21"/>
      <c r="CB24" s="12">
        <f>IF(CA24=0,0,IF(CA24&gt;10,1,44-CA24*4))</f>
        <v>0</v>
      </c>
      <c r="CC24" s="12"/>
      <c r="CD24" s="25">
        <f>IF(CC24=0,0,IF(CC24=6,1,IF(CC24&gt;6,CC24,12-CC24*2)))</f>
        <v>0</v>
      </c>
      <c r="CE24" s="21"/>
      <c r="CF24" s="12"/>
      <c r="CG24" s="12"/>
      <c r="CH24" s="12"/>
      <c r="CI24" s="12"/>
      <c r="CJ24" s="87">
        <f>IF(CE24=0,0,IF(CE24&gt;5,CE24,6-CE24*1))+IF(CF24=0,0,IF(CF24&gt;5,CF24,12-CF24*2))+IF(CG24=0,0,IF(CG24&gt;5,CG24,18-CG24*3))+IF(CH24=0,0,IF(CH24&gt;5,CH24,18-CH24*3))+IF(CI24=0,0,IF(CI24&gt;5,CI24,24-CI24*4))</f>
        <v>0</v>
      </c>
      <c r="CK24" s="12"/>
      <c r="CL24" s="12"/>
      <c r="CM24" s="12"/>
      <c r="CN24" s="12"/>
      <c r="CO24" s="12"/>
      <c r="CP24" s="87">
        <f>IF(CK24=0,0,IF(CK24&gt;5,CK24,6-CK24*1))+IF(CL24=0,0,IF(CL24&gt;5,CL24,12-CL24*2))+IF(CM24=0,0,IF(CM24&gt;5,CM24,18-CM24*3))+IF(CN24=0,0,IF(CN24&gt;5,CN24,18-CN24*3))+IF(CO24=0,0,IF(CO24&gt;5,CO24,24-CO24*4))</f>
        <v>0</v>
      </c>
      <c r="CQ24" s="12"/>
      <c r="CR24" s="12"/>
      <c r="CS24" s="12"/>
      <c r="CT24" s="12"/>
      <c r="CU24" s="12"/>
      <c r="CV24" s="87">
        <f>IF(CQ24=0,0,IF(CQ24&gt;5,CQ24,6-CQ24*1))+IF(CR24=0,0,IF(CR24&gt;5,CR24,12-CR24*2))+IF(CS24=0,0,IF(CS24&gt;5,CS24,18-CS24*3))+IF(CT24=0,0,IF(CT24&gt;5,CT24,18-CT24*3))+IF(CU24=0,0,IF(CU24&gt;5,CU24,24-CU24*4))</f>
        <v>0</v>
      </c>
      <c r="CW24" s="18"/>
      <c r="CX24" s="8"/>
      <c r="CY24" s="8"/>
      <c r="CZ24" s="8"/>
      <c r="DA24" s="8"/>
      <c r="DB24" s="8"/>
      <c r="DC24" s="8"/>
      <c r="DD24" s="10"/>
      <c r="DE24" s="23">
        <f t="shared" si="1"/>
        <v>0</v>
      </c>
      <c r="DF24" s="129"/>
      <c r="DG24" s="337"/>
      <c r="DH24" s="335"/>
      <c r="DI24" s="355"/>
    </row>
    <row r="25" spans="1:113" ht="27.75" customHeight="1">
      <c r="A25" s="230" t="s">
        <v>146</v>
      </c>
      <c r="B25" s="59" t="s">
        <v>60</v>
      </c>
      <c r="C25" s="153"/>
      <c r="D25" s="154"/>
      <c r="E25" s="154"/>
      <c r="F25" s="154"/>
      <c r="G25" s="154"/>
      <c r="H25" s="8">
        <f>SUM(C25*5)</f>
        <v>0</v>
      </c>
      <c r="I25" s="154">
        <v>1</v>
      </c>
      <c r="J25" s="154"/>
      <c r="K25" s="154"/>
      <c r="L25" s="154"/>
      <c r="M25" s="154"/>
      <c r="N25" s="8">
        <f>SUM(I25*5)</f>
        <v>5</v>
      </c>
      <c r="O25" s="154"/>
      <c r="P25" s="154"/>
      <c r="Q25" s="154"/>
      <c r="R25" s="8">
        <f>SUM(O25*5)</f>
        <v>0</v>
      </c>
      <c r="S25" s="154"/>
      <c r="T25" s="154"/>
      <c r="U25" s="10">
        <f>SUM(S25*5)</f>
        <v>0</v>
      </c>
      <c r="V25" s="153">
        <v>1</v>
      </c>
      <c r="W25" s="154"/>
      <c r="X25" s="8">
        <f>SUM(V25*10)</f>
        <v>10</v>
      </c>
      <c r="Y25" s="149">
        <v>1</v>
      </c>
      <c r="Z25" s="150"/>
      <c r="AA25" s="8">
        <f>SUM(Y25*10)</f>
        <v>10</v>
      </c>
      <c r="AB25" s="8"/>
      <c r="AC25" s="10">
        <f>SUM(AB25*10)</f>
        <v>0</v>
      </c>
      <c r="AD25" s="18"/>
      <c r="AE25" s="12">
        <f>IF(AD25="A1",30,IF(AD25="A2",20,""))</f>
      </c>
      <c r="AF25" s="8"/>
      <c r="AG25" s="12">
        <f>IF(AF25="A1",30,IF(AF25="A2",20,""))</f>
      </c>
      <c r="AH25" s="8"/>
      <c r="AI25" s="12">
        <f>IF(AH25="A1",30,IF(AH25="A2",20,""))</f>
      </c>
      <c r="AJ25" s="8"/>
      <c r="AK25" s="22">
        <f>IF(AJ25="A1",30,IF(AJ25="A2",20,""))</f>
      </c>
      <c r="AL25" s="331"/>
      <c r="AM25" s="332"/>
      <c r="AN25" s="8">
        <f>SUM(AL25*10)</f>
        <v>0</v>
      </c>
      <c r="AO25" s="333"/>
      <c r="AP25" s="332"/>
      <c r="AQ25" s="8">
        <f>SUM(AO25*10)</f>
        <v>0</v>
      </c>
      <c r="AR25" s="12"/>
      <c r="AS25" s="8">
        <f>SUM(AR25*10)</f>
        <v>0</v>
      </c>
      <c r="AT25" s="12"/>
      <c r="AU25" s="8">
        <f>SUM(AT25*10)</f>
        <v>0</v>
      </c>
      <c r="AV25" s="60">
        <f t="shared" si="0"/>
        <v>25</v>
      </c>
      <c r="AW25" s="155">
        <f>SUM(AV25,AV26)</f>
        <v>33</v>
      </c>
      <c r="AX25" s="334" t="str">
        <f ca="1">IF(CELL("contenuto",$A25)="","",CELL("contenuto",$A25))</f>
        <v>A.S.D. G.S. SAMBUGHE'</v>
      </c>
      <c r="AY25" s="59" t="s">
        <v>61</v>
      </c>
      <c r="AZ25" s="18">
        <v>1</v>
      </c>
      <c r="BA25" s="8">
        <v>1</v>
      </c>
      <c r="BB25" s="8">
        <f>SUM(AZ25:BA25)</f>
        <v>2</v>
      </c>
      <c r="BC25" s="8">
        <v>2</v>
      </c>
      <c r="BD25" s="8">
        <v>1</v>
      </c>
      <c r="BE25" s="8">
        <f>SUM(BC25:BD25)</f>
        <v>3</v>
      </c>
      <c r="BF25" s="27">
        <v>7</v>
      </c>
      <c r="BG25" s="14"/>
      <c r="BH25" s="28">
        <v>10</v>
      </c>
      <c r="BI25" s="8">
        <f>SUM(BF25*2+BH25*2)</f>
        <v>34</v>
      </c>
      <c r="BJ25" s="8">
        <v>7</v>
      </c>
      <c r="BK25" s="14"/>
      <c r="BL25" s="8">
        <v>11</v>
      </c>
      <c r="BM25" s="8">
        <f>SUM(BJ25*2+BL25*2)</f>
        <v>36</v>
      </c>
      <c r="BN25" s="8">
        <v>1</v>
      </c>
      <c r="BO25" s="14"/>
      <c r="BP25" s="8">
        <v>2</v>
      </c>
      <c r="BQ25" s="8">
        <f>SUM(BN25*2+BP25*2)</f>
        <v>6</v>
      </c>
      <c r="BR25" s="8"/>
      <c r="BS25" s="14"/>
      <c r="BT25" s="8"/>
      <c r="BU25" s="10">
        <f>SUM(BR25*2+BT25*2)</f>
        <v>0</v>
      </c>
      <c r="BV25" s="60">
        <f t="shared" si="2"/>
        <v>81</v>
      </c>
      <c r="BW25" s="129">
        <f>SUM(BV25,BV26)</f>
        <v>88</v>
      </c>
      <c r="BX25" s="343">
        <f>SUM(AW25,BW25)</f>
        <v>121</v>
      </c>
      <c r="BY25" s="334" t="str">
        <f ca="1">IF(CELL("contenuto",$A25)="","",CELL("contenuto",$A25))</f>
        <v>A.S.D. G.S. SAMBUGHE'</v>
      </c>
      <c r="BZ25" s="59" t="s">
        <v>61</v>
      </c>
      <c r="CA25" s="21"/>
      <c r="CB25" s="12">
        <f>SUM(CA25*25)</f>
        <v>0</v>
      </c>
      <c r="CC25" s="12"/>
      <c r="CD25" s="25">
        <f>SUM(CC25*6)</f>
        <v>0</v>
      </c>
      <c r="CE25" s="21">
        <v>1</v>
      </c>
      <c r="CF25" s="12">
        <v>1</v>
      </c>
      <c r="CG25" s="12"/>
      <c r="CH25" s="12"/>
      <c r="CI25" s="12"/>
      <c r="CJ25" s="87">
        <f>SUM(CE25*3+CF25*6+CG25*10+CH25*15+CI25*20)</f>
        <v>9</v>
      </c>
      <c r="CK25" s="12"/>
      <c r="CL25" s="12"/>
      <c r="CM25" s="12"/>
      <c r="CN25" s="12"/>
      <c r="CO25" s="12"/>
      <c r="CP25" s="87">
        <f>SUM(CK25*3+CL25*6+CM25*10+CN25*15+CO25*20)</f>
        <v>0</v>
      </c>
      <c r="CQ25" s="12"/>
      <c r="CR25" s="12"/>
      <c r="CS25" s="12"/>
      <c r="CT25" s="12"/>
      <c r="CU25" s="12"/>
      <c r="CV25" s="87">
        <f>SUM(CQ25*3+CR25*6+CS25*10+CT25*15+CU25*20)</f>
        <v>0</v>
      </c>
      <c r="CW25" s="18"/>
      <c r="CX25" s="8"/>
      <c r="CY25" s="8"/>
      <c r="CZ25" s="8"/>
      <c r="DA25" s="8"/>
      <c r="DB25" s="8"/>
      <c r="DC25" s="8"/>
      <c r="DD25" s="10"/>
      <c r="DE25" s="23">
        <f t="shared" si="1"/>
        <v>9</v>
      </c>
      <c r="DF25" s="129">
        <f>SUM(DE25,DE26)</f>
        <v>9</v>
      </c>
      <c r="DG25" s="336">
        <f>SUM(DF25)</f>
        <v>9</v>
      </c>
      <c r="DH25" s="334" t="str">
        <f ca="1">IF(CELL("contenuto",$A25)="","",CELL("contenuto",$A25))</f>
        <v>A.S.D. G.S. SAMBUGHE'</v>
      </c>
      <c r="DI25" s="355">
        <f>SUM(BX25,DG25)</f>
        <v>130</v>
      </c>
    </row>
    <row r="26" spans="1:113" ht="27.75" customHeight="1">
      <c r="A26" s="235"/>
      <c r="B26" s="59" t="s">
        <v>62</v>
      </c>
      <c r="C26" s="18"/>
      <c r="D26" s="8"/>
      <c r="E26" s="8"/>
      <c r="F26" s="8"/>
      <c r="G26" s="8"/>
      <c r="H26" s="12">
        <f>IF(C26=0,0,IF(C26&gt;15,1,32-C26*2))+IF(D26=0,0,IF(D26&gt;15,1,32-D26*2))+IF(E26=0,0,IF(E26&gt;15,1,32-E26*2))+IF(F26=0,0,IF(F26&gt;15,1,32-F26*2))+IF(G26=0,0,IF(G26&gt;15,1,32-G26*2))</f>
        <v>0</v>
      </c>
      <c r="I26" s="24">
        <v>13</v>
      </c>
      <c r="J26" s="24"/>
      <c r="K26" s="8"/>
      <c r="L26" s="8"/>
      <c r="M26" s="8"/>
      <c r="N26" s="12">
        <f>IF(I26=0,0,IF(I26&gt;15,1,32-I26*2))+IF(J26=0,0,IF(J26&gt;15,1,32-J26*2))+IF(K26=0,0,IF(K26&gt;15,1,32-K26*2))+IF(L26=0,0,IF(L26&gt;15,1,32-L26*2))+IF(M26=0,0,IF(M26&gt;15,1,32-M26*2))</f>
        <v>6</v>
      </c>
      <c r="O26" s="8"/>
      <c r="P26" s="8"/>
      <c r="Q26" s="8"/>
      <c r="R26" s="12">
        <f>IF(O26=0,0,IF(O26&gt;15,1,32-O26*2))+IF(P26=0,0,IF(P26&gt;15,1,32-P26*2))+IF(Q26=0,0,IF(Q26&gt;15,1,32-Q26*2))</f>
        <v>0</v>
      </c>
      <c r="S26" s="8"/>
      <c r="T26" s="8"/>
      <c r="U26" s="25">
        <f>IF(S26=0,0,IF(S26&gt;15,1,32-S26*2))+IF(T26=0,0,IF(T26&gt;15,1,32-T26*2))</f>
        <v>0</v>
      </c>
      <c r="V26" s="18">
        <v>8</v>
      </c>
      <c r="W26" s="8"/>
      <c r="X26" s="12">
        <f>IF(V26=0,0,IF(V26&gt;5,1,18-V26*3))+IF(W26=0,0,IF(W26&gt;5,1,18-W26*3))</f>
        <v>1</v>
      </c>
      <c r="Y26" s="8">
        <v>14</v>
      </c>
      <c r="Z26" s="8"/>
      <c r="AA26" s="12">
        <f>IF(Y26=0,0,IF(Y26&gt;5,1,18-Y26*3))+IF(Z26=0,0,IF(Z26&gt;5,1,18-Z26*3))</f>
        <v>1</v>
      </c>
      <c r="AB26" s="8"/>
      <c r="AC26" s="25">
        <f>IF(AB26=0,0,IF(AB26&gt;5,1,18-AB26*3))</f>
        <v>0</v>
      </c>
      <c r="AD26" s="18"/>
      <c r="AE26" s="12">
        <f>IF(AD26=0,0,IF(AD26&gt;10,1,IF(AD25="A1",33-AD26*3,22-AD26*2)))</f>
        <v>0</v>
      </c>
      <c r="AF26" s="8"/>
      <c r="AG26" s="12">
        <f>IF(AF26=0,0,IF(AF26&gt;10,1,IF(AF25="A1",33-AF26*3,22-AF26*2)))</f>
        <v>0</v>
      </c>
      <c r="AH26" s="8"/>
      <c r="AI26" s="12">
        <f>IF(AH26=0,0,IF(AH26&gt;10,1,IF(AH25="A1",33-AH26*3,22-AH26*2)))</f>
        <v>0</v>
      </c>
      <c r="AJ26" s="8"/>
      <c r="AK26" s="22">
        <f>IF(AJ26=0,0,IF(AJ26&gt;10,1,IF(AJ25="A1",33-AJ26*3,22-AJ26*2)))</f>
        <v>0</v>
      </c>
      <c r="AL26" s="21"/>
      <c r="AM26" s="12"/>
      <c r="AN26" s="12">
        <f>IF(AL26=0,0,IF(AL26&gt;5,1,23-AL26*3))+IF(AM26=0,0,IF(AM26&gt;5,1,23-AM26*3))</f>
        <v>0</v>
      </c>
      <c r="AO26" s="12"/>
      <c r="AP26" s="12"/>
      <c r="AQ26" s="12">
        <f>IF(AO26=0,0,IF(AO26&gt;5,1,23-AO26*3))+IF(AP26=0,0,IF(AP26&gt;5,1,23-AP26*3))</f>
        <v>0</v>
      </c>
      <c r="AR26" s="12"/>
      <c r="AS26" s="12">
        <f>IF(AR26=0,0,IF(AR26&gt;5,1,23-AR26*3))</f>
        <v>0</v>
      </c>
      <c r="AT26" s="12"/>
      <c r="AU26" s="12">
        <f>IF(AT26=0,0,IF(AT26&gt;5,1,23-AT26*3))</f>
        <v>0</v>
      </c>
      <c r="AV26" s="60">
        <f t="shared" si="0"/>
        <v>8</v>
      </c>
      <c r="AW26" s="155"/>
      <c r="AX26" s="335"/>
      <c r="AY26" s="59" t="s">
        <v>62</v>
      </c>
      <c r="AZ26" s="18"/>
      <c r="BA26" s="8"/>
      <c r="BB26" s="12">
        <f>IF(AZ26=0,0,IF(AZ26&gt;5,AZ26,6-AZ26*1))+IF(BA26=0,0,IF(BA26&gt;5,BA26,6-BA26*1))</f>
        <v>0</v>
      </c>
      <c r="BC26" s="12"/>
      <c r="BD26" s="12"/>
      <c r="BE26" s="12">
        <f>IF(BC26=0,0,IF(BC26&gt;5,BC26,6-BC26*1))+IF(BD26=0,0,IF(BD26&gt;5,BD26,6-BD26*1))</f>
        <v>0</v>
      </c>
      <c r="BF26" s="27"/>
      <c r="BG26" s="28">
        <v>1</v>
      </c>
      <c r="BH26" s="28"/>
      <c r="BI26" s="8">
        <f>SUM(BF26*5+BG26*3+BH26*1)</f>
        <v>3</v>
      </c>
      <c r="BJ26" s="8"/>
      <c r="BK26" s="28">
        <v>1</v>
      </c>
      <c r="BL26" s="8">
        <v>1</v>
      </c>
      <c r="BM26" s="8">
        <f>SUM(BJ26*5+BK26*3+BL26*1)</f>
        <v>4</v>
      </c>
      <c r="BN26" s="8"/>
      <c r="BO26" s="28"/>
      <c r="BP26" s="8"/>
      <c r="BQ26" s="8">
        <f>SUM(BN26*5+BO26*3+BP26*1)</f>
        <v>0</v>
      </c>
      <c r="BR26" s="8"/>
      <c r="BS26" s="28"/>
      <c r="BT26" s="8"/>
      <c r="BU26" s="10">
        <f>SUM(BR26*5+BS26*3+BT26*1)</f>
        <v>0</v>
      </c>
      <c r="BV26" s="60">
        <f t="shared" si="2"/>
        <v>7</v>
      </c>
      <c r="BW26" s="129"/>
      <c r="BX26" s="344"/>
      <c r="BY26" s="335"/>
      <c r="BZ26" s="59" t="s">
        <v>62</v>
      </c>
      <c r="CA26" s="21"/>
      <c r="CB26" s="12">
        <f>IF(CA26=0,0,IF(CA26&gt;10,1,44-CA26*4))</f>
        <v>0</v>
      </c>
      <c r="CC26" s="12"/>
      <c r="CD26" s="25">
        <f>IF(CC26=0,0,IF(CC26=6,1,IF(CC26&gt;6,CC26,12-CC26*2)))</f>
        <v>0</v>
      </c>
      <c r="CE26" s="21"/>
      <c r="CF26" s="12"/>
      <c r="CG26" s="12"/>
      <c r="CH26" s="12"/>
      <c r="CI26" s="12"/>
      <c r="CJ26" s="87">
        <f>IF(CE26=0,0,IF(CE26&gt;5,CE26,6-CE26*1))+IF(CF26=0,0,IF(CF26&gt;5,CF26,12-CF26*2))+IF(CG26=0,0,IF(CG26&gt;5,CG26,18-CG26*3))+IF(CH26=0,0,IF(CH26&gt;5,CH26,18-CH26*3))+IF(CI26=0,0,IF(CI26&gt;5,CI26,24-CI26*4))</f>
        <v>0</v>
      </c>
      <c r="CK26" s="12"/>
      <c r="CL26" s="12"/>
      <c r="CM26" s="12"/>
      <c r="CN26" s="12"/>
      <c r="CO26" s="12"/>
      <c r="CP26" s="87">
        <f>IF(CK26=0,0,IF(CK26&gt;5,CK26,6-CK26*1))+IF(CL26=0,0,IF(CL26&gt;5,CL26,12-CL26*2))+IF(CM26=0,0,IF(CM26&gt;5,CM26,18-CM26*3))+IF(CN26=0,0,IF(CN26&gt;5,CN26,18-CN26*3))+IF(CO26=0,0,IF(CO26&gt;5,CO26,24-CO26*4))</f>
        <v>0</v>
      </c>
      <c r="CQ26" s="12"/>
      <c r="CR26" s="12"/>
      <c r="CS26" s="12"/>
      <c r="CT26" s="12"/>
      <c r="CU26" s="12"/>
      <c r="CV26" s="87">
        <f>IF(CQ26=0,0,IF(CQ26&gt;5,CQ26,6-CQ26*1))+IF(CR26=0,0,IF(CR26&gt;5,CR26,12-CR26*2))+IF(CS26=0,0,IF(CS26&gt;5,CS26,18-CS26*3))+IF(CT26=0,0,IF(CT26&gt;5,CT26,18-CT26*3))+IF(CU26=0,0,IF(CU26&gt;5,CU26,24-CU26*4))</f>
        <v>0</v>
      </c>
      <c r="CW26" s="18"/>
      <c r="CX26" s="8"/>
      <c r="CY26" s="8"/>
      <c r="CZ26" s="8"/>
      <c r="DA26" s="8"/>
      <c r="DB26" s="8"/>
      <c r="DC26" s="8"/>
      <c r="DD26" s="10"/>
      <c r="DE26" s="23">
        <f t="shared" si="1"/>
        <v>0</v>
      </c>
      <c r="DF26" s="129"/>
      <c r="DG26" s="337"/>
      <c r="DH26" s="335"/>
      <c r="DI26" s="355"/>
    </row>
    <row r="27" spans="1:113" ht="27.75" customHeight="1">
      <c r="A27" s="230" t="s">
        <v>170</v>
      </c>
      <c r="B27" s="59" t="s">
        <v>60</v>
      </c>
      <c r="C27" s="153"/>
      <c r="D27" s="154"/>
      <c r="E27" s="154"/>
      <c r="F27" s="154"/>
      <c r="G27" s="154"/>
      <c r="H27" s="8">
        <f>SUM(C27*5)</f>
        <v>0</v>
      </c>
      <c r="I27" s="154"/>
      <c r="J27" s="154"/>
      <c r="K27" s="154"/>
      <c r="L27" s="154"/>
      <c r="M27" s="154"/>
      <c r="N27" s="8">
        <f>SUM(I27*5)</f>
        <v>0</v>
      </c>
      <c r="O27" s="154"/>
      <c r="P27" s="154"/>
      <c r="Q27" s="154"/>
      <c r="R27" s="8">
        <f>SUM(O27*5)</f>
        <v>0</v>
      </c>
      <c r="S27" s="154"/>
      <c r="T27" s="154"/>
      <c r="U27" s="10">
        <f>SUM(S27*5)</f>
        <v>0</v>
      </c>
      <c r="V27" s="153"/>
      <c r="W27" s="154"/>
      <c r="X27" s="8">
        <f>SUM(V27*10)</f>
        <v>0</v>
      </c>
      <c r="Y27" s="149"/>
      <c r="Z27" s="150"/>
      <c r="AA27" s="8">
        <f>SUM(Y27*10)</f>
        <v>0</v>
      </c>
      <c r="AB27" s="8"/>
      <c r="AC27" s="10">
        <f>SUM(AB27*10)</f>
        <v>0</v>
      </c>
      <c r="AD27" s="18"/>
      <c r="AE27" s="12">
        <f>IF(AD27="A1",30,IF(AD27="A2",20,""))</f>
      </c>
      <c r="AF27" s="8"/>
      <c r="AG27" s="12">
        <f>IF(AF27="A1",30,IF(AF27="A2",20,""))</f>
      </c>
      <c r="AH27" s="8"/>
      <c r="AI27" s="12">
        <f>IF(AH27="A1",30,IF(AH27="A2",20,""))</f>
      </c>
      <c r="AJ27" s="8"/>
      <c r="AK27" s="22">
        <f>IF(AJ27="A1",30,IF(AJ27="A2",20,""))</f>
      </c>
      <c r="AL27" s="331"/>
      <c r="AM27" s="332"/>
      <c r="AN27" s="8">
        <f>SUM(AL27*10)</f>
        <v>0</v>
      </c>
      <c r="AO27" s="333"/>
      <c r="AP27" s="332"/>
      <c r="AQ27" s="8">
        <f>SUM(AO27*10)</f>
        <v>0</v>
      </c>
      <c r="AR27" s="12"/>
      <c r="AS27" s="8">
        <f>SUM(AR27*10)</f>
        <v>0</v>
      </c>
      <c r="AT27" s="12"/>
      <c r="AU27" s="8">
        <f>SUM(AT27*10)</f>
        <v>0</v>
      </c>
      <c r="AV27" s="60">
        <f t="shared" si="0"/>
        <v>0</v>
      </c>
      <c r="AW27" s="155">
        <f>SUM(AV27,AV28)</f>
        <v>0</v>
      </c>
      <c r="AX27" s="334" t="s">
        <v>132</v>
      </c>
      <c r="AY27" s="59" t="s">
        <v>61</v>
      </c>
      <c r="AZ27" s="18">
        <v>1</v>
      </c>
      <c r="BA27" s="8">
        <v>3</v>
      </c>
      <c r="BB27" s="8">
        <f>SUM(AZ27:BA27)</f>
        <v>4</v>
      </c>
      <c r="BC27" s="8">
        <v>1</v>
      </c>
      <c r="BD27" s="8">
        <v>3</v>
      </c>
      <c r="BE27" s="8">
        <f>SUM(BC27:BD27)</f>
        <v>4</v>
      </c>
      <c r="BF27" s="27"/>
      <c r="BG27" s="14"/>
      <c r="BH27" s="28"/>
      <c r="BI27" s="8">
        <f>SUM(BF27*2+BH27*2)</f>
        <v>0</v>
      </c>
      <c r="BJ27" s="8"/>
      <c r="BK27" s="14"/>
      <c r="BL27" s="8"/>
      <c r="BM27" s="8">
        <f>SUM(BJ27*2+BL27*2)</f>
        <v>0</v>
      </c>
      <c r="BN27" s="8"/>
      <c r="BO27" s="14"/>
      <c r="BP27" s="8"/>
      <c r="BQ27" s="8">
        <f>SUM(BN27*2+BP27*2)</f>
        <v>0</v>
      </c>
      <c r="BR27" s="8"/>
      <c r="BS27" s="14"/>
      <c r="BT27" s="8"/>
      <c r="BU27" s="10">
        <f>SUM(BR27*2+BT27*2)</f>
        <v>0</v>
      </c>
      <c r="BV27" s="60">
        <f t="shared" si="2"/>
        <v>8</v>
      </c>
      <c r="BW27" s="129">
        <f>SUM(BV27,BV28)</f>
        <v>8</v>
      </c>
      <c r="BX27" s="343">
        <f>SUM(AW27,BW27)</f>
        <v>8</v>
      </c>
      <c r="BY27" s="334" t="str">
        <f ca="1">IF(CELL("contenuto",$A27)="","",CELL("contenuto",$A27))</f>
        <v>A.S.D. CARRARESE EUGANEA</v>
      </c>
      <c r="BZ27" s="59" t="s">
        <v>61</v>
      </c>
      <c r="CA27" s="21"/>
      <c r="CB27" s="12">
        <f>SUM(CA27*25)</f>
        <v>0</v>
      </c>
      <c r="CC27" s="12"/>
      <c r="CD27" s="25">
        <f>SUM(CC27*6)</f>
        <v>0</v>
      </c>
      <c r="CE27" s="21"/>
      <c r="CF27" s="12"/>
      <c r="CG27" s="12"/>
      <c r="CH27" s="12"/>
      <c r="CI27" s="12"/>
      <c r="CJ27" s="87">
        <f>SUM(CE27*3+CF27*6+CG27*10+CH27*15+CI27*20)</f>
        <v>0</v>
      </c>
      <c r="CK27" s="12"/>
      <c r="CL27" s="12"/>
      <c r="CM27" s="12"/>
      <c r="CN27" s="12"/>
      <c r="CO27" s="12"/>
      <c r="CP27" s="87">
        <f>SUM(CK27*3+CL27*6+CM27*10+CN27*15+CO27*20)</f>
        <v>0</v>
      </c>
      <c r="CQ27" s="12"/>
      <c r="CR27" s="12"/>
      <c r="CS27" s="12"/>
      <c r="CT27" s="12"/>
      <c r="CU27" s="12"/>
      <c r="CV27" s="87">
        <f>SUM(CQ27*3+CR27*6+CS27*10+CT27*15+CU27*20)</f>
        <v>0</v>
      </c>
      <c r="CW27" s="18"/>
      <c r="CX27" s="8"/>
      <c r="CY27" s="8"/>
      <c r="CZ27" s="8"/>
      <c r="DA27" s="8"/>
      <c r="DB27" s="8"/>
      <c r="DC27" s="8"/>
      <c r="DD27" s="10"/>
      <c r="DE27" s="23">
        <f t="shared" si="1"/>
        <v>0</v>
      </c>
      <c r="DF27" s="129">
        <f>SUM(DE27,DE28)</f>
        <v>0</v>
      </c>
      <c r="DG27" s="336">
        <f>SUM(DF27)</f>
        <v>0</v>
      </c>
      <c r="DH27" s="334" t="str">
        <f ca="1">IF(CELL("contenuto",$A27)="","",CELL("contenuto",$A27))</f>
        <v>A.S.D. CARRARESE EUGANEA</v>
      </c>
      <c r="DI27" s="355">
        <f>SUM(BX27,DG27)</f>
        <v>8</v>
      </c>
    </row>
    <row r="28" spans="1:113" ht="27.75" customHeight="1">
      <c r="A28" s="235"/>
      <c r="B28" s="59" t="s">
        <v>62</v>
      </c>
      <c r="C28" s="18"/>
      <c r="D28" s="8"/>
      <c r="E28" s="8"/>
      <c r="F28" s="8"/>
      <c r="G28" s="8"/>
      <c r="H28" s="12">
        <f>IF(C28=0,0,IF(C28&gt;15,1,32-C28*2))+IF(D28=0,0,IF(D28&gt;15,1,32-D28*2))+IF(E28=0,0,IF(E28&gt;15,1,32-E28*2))+IF(F28=0,0,IF(F28&gt;15,1,32-F28*2))+IF(G28=0,0,IF(G28&gt;15,1,32-G28*2))</f>
        <v>0</v>
      </c>
      <c r="I28" s="8"/>
      <c r="J28" s="8"/>
      <c r="K28" s="8"/>
      <c r="L28" s="8"/>
      <c r="M28" s="8"/>
      <c r="N28" s="12">
        <f>IF(I28=0,0,IF(I28&gt;15,1,32-I28*2))+IF(J28=0,0,IF(J28&gt;15,1,32-J28*2))+IF(K28=0,0,IF(K28&gt;15,1,32-K28*2))+IF(L28=0,0,IF(L28&gt;15,1,32-L28*2))+IF(M28=0,0,IF(M28&gt;15,1,32-M28*2))</f>
        <v>0</v>
      </c>
      <c r="O28" s="8"/>
      <c r="P28" s="8"/>
      <c r="Q28" s="8"/>
      <c r="R28" s="12">
        <f>IF(O28=0,0,IF(O28&gt;15,1,32-O28*2))+IF(P28=0,0,IF(P28&gt;15,1,32-P28*2))+IF(Q28=0,0,IF(Q28&gt;15,1,32-Q28*2))</f>
        <v>0</v>
      </c>
      <c r="S28" s="8"/>
      <c r="T28" s="8"/>
      <c r="U28" s="25">
        <f>IF(S28=0,0,IF(S28&gt;15,1,32-S28*2))+IF(T28=0,0,IF(T28&gt;15,1,32-T28*2))</f>
        <v>0</v>
      </c>
      <c r="V28" s="18"/>
      <c r="W28" s="8"/>
      <c r="X28" s="12">
        <f>IF(V28=0,0,IF(V28&gt;5,1,18-V28*3))+IF(W28=0,0,IF(W28&gt;5,1,18-W28*3))</f>
        <v>0</v>
      </c>
      <c r="Y28" s="8"/>
      <c r="Z28" s="8"/>
      <c r="AA28" s="12">
        <f>IF(Y28=0,0,IF(Y28&gt;5,1,18-Y28*3))+IF(Z28=0,0,IF(Z28&gt;5,1,18-Z28*3))</f>
        <v>0</v>
      </c>
      <c r="AB28" s="8"/>
      <c r="AC28" s="25">
        <f>IF(AB28=0,0,IF(AB28&gt;5,1,18-AB28*3))</f>
        <v>0</v>
      </c>
      <c r="AD28" s="18"/>
      <c r="AE28" s="12">
        <f>IF(AD28=0,0,IF(AD28&gt;10,1,IF(AD27="A1",33-AD28*3,22-AD28*2)))</f>
        <v>0</v>
      </c>
      <c r="AF28" s="8"/>
      <c r="AG28" s="12">
        <f>IF(AF28=0,0,IF(AF28&gt;10,1,IF(AF27="A1",33-AF28*3,22-AF28*2)))</f>
        <v>0</v>
      </c>
      <c r="AH28" s="8"/>
      <c r="AI28" s="12">
        <f>IF(AH28=0,0,IF(AH28&gt;10,1,IF(AH27="A1",33-AH28*3,22-AH28*2)))</f>
        <v>0</v>
      </c>
      <c r="AJ28" s="8"/>
      <c r="AK28" s="22">
        <f>IF(AJ28=0,0,IF(AJ28&gt;10,1,IF(AJ27="A1",33-AJ28*3,22-AJ28*2)))</f>
        <v>0</v>
      </c>
      <c r="AL28" s="21"/>
      <c r="AM28" s="12"/>
      <c r="AN28" s="12">
        <f>IF(AL28=0,0,IF(AL28&gt;5,1,23-AL28*3))+IF(AM28=0,0,IF(AM28&gt;5,1,23-AM28*3))</f>
        <v>0</v>
      </c>
      <c r="AO28" s="12"/>
      <c r="AP28" s="12"/>
      <c r="AQ28" s="12">
        <f>IF(AO28=0,0,IF(AO28&gt;5,1,23-AO28*3))+IF(AP28=0,0,IF(AP28&gt;5,1,23-AP28*3))</f>
        <v>0</v>
      </c>
      <c r="AR28" s="12"/>
      <c r="AS28" s="12">
        <f>IF(AR28=0,0,IF(AR28&gt;5,1,23-AR28*3))</f>
        <v>0</v>
      </c>
      <c r="AT28" s="12"/>
      <c r="AU28" s="12">
        <f>IF(AT28=0,0,IF(AT28&gt;5,1,23-AT28*3))</f>
        <v>0</v>
      </c>
      <c r="AV28" s="60">
        <f t="shared" si="0"/>
        <v>0</v>
      </c>
      <c r="AW28" s="155"/>
      <c r="AX28" s="335"/>
      <c r="AY28" s="59" t="s">
        <v>62</v>
      </c>
      <c r="AZ28" s="18"/>
      <c r="BA28" s="8"/>
      <c r="BB28" s="12">
        <f>IF(AZ28=0,0,IF(AZ28&gt;5,AZ28,6-AZ28*1))+IF(BA28=0,0,IF(BA28&gt;5,BA28,6-BA28*1))</f>
        <v>0</v>
      </c>
      <c r="BC28" s="12"/>
      <c r="BD28" s="12"/>
      <c r="BE28" s="12">
        <f>IF(BC28=0,0,IF(BC28&gt;5,BC28,6-BC28*1))+IF(BD28=0,0,IF(BD28&gt;5,BD28,6-BD28*1))</f>
        <v>0</v>
      </c>
      <c r="BF28" s="27"/>
      <c r="BG28" s="28"/>
      <c r="BH28" s="28"/>
      <c r="BI28" s="8">
        <f>SUM(BF28*5+BG28*3+BH28*1)</f>
        <v>0</v>
      </c>
      <c r="BJ28" s="8"/>
      <c r="BK28" s="28"/>
      <c r="BL28" s="8"/>
      <c r="BM28" s="8">
        <f>SUM(BJ28*5+BK28*3+BL28*1)</f>
        <v>0</v>
      </c>
      <c r="BN28" s="8"/>
      <c r="BO28" s="28"/>
      <c r="BP28" s="8"/>
      <c r="BQ28" s="8">
        <f>SUM(BN28*5+BO28*3+BP28*1)</f>
        <v>0</v>
      </c>
      <c r="BR28" s="8"/>
      <c r="BS28" s="28"/>
      <c r="BT28" s="8"/>
      <c r="BU28" s="10">
        <f>SUM(BR28*5+BS28*3+BT28*1)</f>
        <v>0</v>
      </c>
      <c r="BV28" s="60">
        <f t="shared" si="2"/>
        <v>0</v>
      </c>
      <c r="BW28" s="129"/>
      <c r="BX28" s="344"/>
      <c r="BY28" s="335"/>
      <c r="BZ28" s="59" t="s">
        <v>62</v>
      </c>
      <c r="CA28" s="21"/>
      <c r="CB28" s="12">
        <f>IF(CA28=0,0,IF(CA28&gt;10,1,44-CA28*4))</f>
        <v>0</v>
      </c>
      <c r="CC28" s="12"/>
      <c r="CD28" s="25">
        <f>IF(CC28=0,0,IF(CC28=6,1,IF(CC28&gt;6,CC28,12-CC28*2)))</f>
        <v>0</v>
      </c>
      <c r="CE28" s="21"/>
      <c r="CF28" s="12"/>
      <c r="CG28" s="12"/>
      <c r="CH28" s="12"/>
      <c r="CI28" s="12"/>
      <c r="CJ28" s="87">
        <f>IF(CE28=0,0,IF(CE28&gt;5,CE28,6-CE28*1))+IF(CF28=0,0,IF(CF28&gt;5,CF28,12-CF28*2))+IF(CG28=0,0,IF(CG28&gt;5,CG28,18-CG28*3))+IF(CH28=0,0,IF(CH28&gt;5,CH28,18-CH28*3))+IF(CI28=0,0,IF(CI28&gt;5,CI28,24-CI28*4))</f>
        <v>0</v>
      </c>
      <c r="CK28" s="12"/>
      <c r="CL28" s="12"/>
      <c r="CM28" s="12"/>
      <c r="CN28" s="12"/>
      <c r="CO28" s="12"/>
      <c r="CP28" s="87">
        <f>IF(CK28=0,0,IF(CK28&gt;5,CK28,6-CK28*1))+IF(CL28=0,0,IF(CL28&gt;5,CL28,12-CL28*2))+IF(CM28=0,0,IF(CM28&gt;5,CM28,18-CM28*3))+IF(CN28=0,0,IF(CN28&gt;5,CN28,18-CN28*3))+IF(CO28=0,0,IF(CO28&gt;5,CO28,24-CO28*4))</f>
        <v>0</v>
      </c>
      <c r="CQ28" s="12"/>
      <c r="CR28" s="12"/>
      <c r="CS28" s="12"/>
      <c r="CT28" s="12"/>
      <c r="CU28" s="12"/>
      <c r="CV28" s="87">
        <f>IF(CQ28=0,0,IF(CQ28&gt;5,CQ28,6-CQ28*1))+IF(CR28=0,0,IF(CR28&gt;5,CR28,12-CR28*2))+IF(CS28=0,0,IF(CS28&gt;5,CS28,18-CS28*3))+IF(CT28=0,0,IF(CT28&gt;5,CT28,18-CT28*3))+IF(CU28=0,0,IF(CU28&gt;5,CU28,24-CU28*4))</f>
        <v>0</v>
      </c>
      <c r="CW28" s="18"/>
      <c r="CX28" s="8"/>
      <c r="CY28" s="8"/>
      <c r="CZ28" s="8"/>
      <c r="DA28" s="8"/>
      <c r="DB28" s="8"/>
      <c r="DC28" s="8"/>
      <c r="DD28" s="10"/>
      <c r="DE28" s="23">
        <f t="shared" si="1"/>
        <v>0</v>
      </c>
      <c r="DF28" s="129"/>
      <c r="DG28" s="337"/>
      <c r="DH28" s="335"/>
      <c r="DI28" s="355"/>
    </row>
    <row r="29" spans="1:113" ht="27.75" customHeight="1">
      <c r="A29" s="230" t="s">
        <v>162</v>
      </c>
      <c r="B29" s="59" t="s">
        <v>60</v>
      </c>
      <c r="C29" s="153">
        <v>1</v>
      </c>
      <c r="D29" s="154"/>
      <c r="E29" s="154"/>
      <c r="F29" s="154"/>
      <c r="G29" s="154"/>
      <c r="H29" s="8">
        <f>SUM(C29*5)</f>
        <v>5</v>
      </c>
      <c r="I29" s="154">
        <v>1</v>
      </c>
      <c r="J29" s="154"/>
      <c r="K29" s="154"/>
      <c r="L29" s="154"/>
      <c r="M29" s="154"/>
      <c r="N29" s="8">
        <f>SUM(I29*5)</f>
        <v>5</v>
      </c>
      <c r="O29" s="154">
        <v>1</v>
      </c>
      <c r="P29" s="154"/>
      <c r="Q29" s="154"/>
      <c r="R29" s="8">
        <f>SUM(O29*5)</f>
        <v>5</v>
      </c>
      <c r="S29" s="154"/>
      <c r="T29" s="154"/>
      <c r="U29" s="10">
        <f>SUM(S29*5)</f>
        <v>0</v>
      </c>
      <c r="V29" s="153"/>
      <c r="W29" s="154"/>
      <c r="X29" s="8">
        <f>SUM(V29*10)</f>
        <v>0</v>
      </c>
      <c r="Y29" s="149"/>
      <c r="Z29" s="150"/>
      <c r="AA29" s="8">
        <f>SUM(Y29*10)</f>
        <v>0</v>
      </c>
      <c r="AB29" s="8"/>
      <c r="AC29" s="10">
        <f>SUM(AB29*10)</f>
        <v>0</v>
      </c>
      <c r="AD29" s="18"/>
      <c r="AE29" s="12">
        <f>IF(AD29="A1",30,IF(AD29="A2",20,""))</f>
      </c>
      <c r="AF29" s="8"/>
      <c r="AG29" s="12">
        <f>IF(AF29="A1",30,IF(AF29="A2",20,""))</f>
      </c>
      <c r="AH29" s="8"/>
      <c r="AI29" s="12">
        <f>IF(AH29="A1",30,IF(AH29="A2",20,""))</f>
      </c>
      <c r="AJ29" s="8"/>
      <c r="AK29" s="22">
        <f>IF(AJ29="A1",30,IF(AJ29="A2",20,""))</f>
      </c>
      <c r="AL29" s="331"/>
      <c r="AM29" s="332"/>
      <c r="AN29" s="8">
        <f>SUM(AL29*10)</f>
        <v>0</v>
      </c>
      <c r="AO29" s="333"/>
      <c r="AP29" s="332"/>
      <c r="AQ29" s="8">
        <f>SUM(AO29*10)</f>
        <v>0</v>
      </c>
      <c r="AR29" s="12"/>
      <c r="AS29" s="8">
        <f>SUM(AR29*10)</f>
        <v>0</v>
      </c>
      <c r="AT29" s="12"/>
      <c r="AU29" s="8">
        <f>SUM(AT29*10)</f>
        <v>0</v>
      </c>
      <c r="AV29" s="60">
        <f t="shared" si="0"/>
        <v>15</v>
      </c>
      <c r="AW29" s="155">
        <f>SUM(AV29,AV30)</f>
        <v>48</v>
      </c>
      <c r="AX29" s="334" t="str">
        <f ca="1">IF(CELL("contenuto",$A29)="","",CELL("contenuto",$A29))</f>
        <v> A.S.D. BUTTERFLY</v>
      </c>
      <c r="AY29" s="59" t="s">
        <v>61</v>
      </c>
      <c r="AZ29" s="18"/>
      <c r="BA29" s="8">
        <v>4</v>
      </c>
      <c r="BB29" s="8">
        <f>SUM(AZ29:BA29)</f>
        <v>4</v>
      </c>
      <c r="BC29" s="8"/>
      <c r="BD29" s="8">
        <v>4</v>
      </c>
      <c r="BE29" s="8">
        <f>SUM(BC29:BD29)</f>
        <v>4</v>
      </c>
      <c r="BF29" s="27"/>
      <c r="BG29" s="14"/>
      <c r="BH29" s="28"/>
      <c r="BI29" s="8">
        <f>SUM(BF29*2+BH29*2)</f>
        <v>0</v>
      </c>
      <c r="BJ29" s="8"/>
      <c r="BK29" s="14"/>
      <c r="BL29" s="8"/>
      <c r="BM29" s="8">
        <f>SUM(BJ29*2+BL29*2)</f>
        <v>0</v>
      </c>
      <c r="BN29" s="8"/>
      <c r="BO29" s="14"/>
      <c r="BP29" s="8"/>
      <c r="BQ29" s="8">
        <f>SUM(BN29*2+BP29*2)</f>
        <v>0</v>
      </c>
      <c r="BR29" s="8"/>
      <c r="BS29" s="14"/>
      <c r="BT29" s="8"/>
      <c r="BU29" s="10">
        <f>SUM(BR29*2+BT29*2)</f>
        <v>0</v>
      </c>
      <c r="BV29" s="60">
        <f t="shared" si="2"/>
        <v>8</v>
      </c>
      <c r="BW29" s="129">
        <f>SUM(BV29,BV30)</f>
        <v>8</v>
      </c>
      <c r="BX29" s="343">
        <f>SUM(AW29,BW29)</f>
        <v>56</v>
      </c>
      <c r="BY29" s="334" t="str">
        <f ca="1">IF(CELL("contenuto",$A29)="","",CELL("contenuto",$A29))</f>
        <v> A.S.D. BUTTERFLY</v>
      </c>
      <c r="BZ29" s="59" t="s">
        <v>61</v>
      </c>
      <c r="CA29" s="21"/>
      <c r="CB29" s="12">
        <f>SUM(CA29*25)</f>
        <v>0</v>
      </c>
      <c r="CC29" s="12"/>
      <c r="CD29" s="25">
        <f>SUM(CC29*6)</f>
        <v>0</v>
      </c>
      <c r="CE29" s="21"/>
      <c r="CF29" s="12"/>
      <c r="CG29" s="12"/>
      <c r="CH29" s="12"/>
      <c r="CI29" s="12"/>
      <c r="CJ29" s="87">
        <f>SUM(CE29*3+CF29*6+CG29*10+CH29*15+CI29*20)</f>
        <v>0</v>
      </c>
      <c r="CK29" s="12"/>
      <c r="CL29" s="12"/>
      <c r="CM29" s="12"/>
      <c r="CN29" s="12"/>
      <c r="CO29" s="12"/>
      <c r="CP29" s="87">
        <f>SUM(CK29*3+CL29*6+CM29*10+CN29*15+CO29*20)</f>
        <v>0</v>
      </c>
      <c r="CQ29" s="12"/>
      <c r="CR29" s="12"/>
      <c r="CS29" s="12"/>
      <c r="CT29" s="12"/>
      <c r="CU29" s="12"/>
      <c r="CV29" s="87">
        <f>SUM(CQ29*3+CR29*6+CS29*10+CT29*15+CU29*20)</f>
        <v>0</v>
      </c>
      <c r="CW29" s="18"/>
      <c r="CX29" s="8"/>
      <c r="CY29" s="8"/>
      <c r="CZ29" s="8"/>
      <c r="DA29" s="8"/>
      <c r="DB29" s="8"/>
      <c r="DC29" s="8"/>
      <c r="DD29" s="10"/>
      <c r="DE29" s="23">
        <f t="shared" si="1"/>
        <v>0</v>
      </c>
      <c r="DF29" s="129">
        <f>SUM(DE29,DE30)</f>
        <v>0</v>
      </c>
      <c r="DG29" s="336">
        <f>SUM(DF29)</f>
        <v>0</v>
      </c>
      <c r="DH29" s="334" t="str">
        <f ca="1">IF(CELL("contenuto",$A29)="","",CELL("contenuto",$A29))</f>
        <v> A.S.D. BUTTERFLY</v>
      </c>
      <c r="DI29" s="355">
        <f>SUM(BX29,DG29)</f>
        <v>56</v>
      </c>
    </row>
    <row r="30" spans="1:113" ht="27.75" customHeight="1">
      <c r="A30" s="235"/>
      <c r="B30" s="59" t="s">
        <v>62</v>
      </c>
      <c r="C30" s="18">
        <v>5</v>
      </c>
      <c r="D30" s="8"/>
      <c r="E30" s="8"/>
      <c r="F30" s="8"/>
      <c r="G30" s="8"/>
      <c r="H30" s="12">
        <f>IF(C30=0,0,IF(C30&gt;15,1,32-C30*2))+IF(D30=0,0,IF(D30&gt;15,1,32-D30*2))+IF(E30=0,0,IF(E30&gt;15,1,32-E30*2))+IF(F30=0,0,IF(F30&gt;15,1,32-F30*2))+IF(G30=0,0,IF(G30&gt;15,1,32-G30*2))</f>
        <v>22</v>
      </c>
      <c r="I30" s="8">
        <v>11</v>
      </c>
      <c r="J30" s="8"/>
      <c r="K30" s="8"/>
      <c r="L30" s="8"/>
      <c r="M30" s="8"/>
      <c r="N30" s="12">
        <f>IF(I30=0,0,IF(I30&gt;15,1,32-I30*2))+IF(J30=0,0,IF(J30&gt;15,1,32-J30*2))+IF(K30=0,0,IF(K30&gt;15,1,32-K30*2))+IF(L30=0,0,IF(L30&gt;15,1,32-L30*2))+IF(M30=0,0,IF(M30&gt;15,1,32-M30*2))</f>
        <v>10</v>
      </c>
      <c r="O30" s="8">
        <v>29</v>
      </c>
      <c r="P30" s="8"/>
      <c r="Q30" s="8"/>
      <c r="R30" s="12">
        <f>IF(O30=0,0,IF(O30&gt;15,1,32-O30*2))+IF(P30=0,0,IF(P30&gt;15,1,32-P30*2))+IF(Q30=0,0,IF(Q30&gt;15,1,32-Q30*2))</f>
        <v>1</v>
      </c>
      <c r="S30" s="8"/>
      <c r="T30" s="8"/>
      <c r="U30" s="25">
        <f>IF(S30=0,0,IF(S30&gt;15,1,32-S30*2))+IF(T30=0,0,IF(T30&gt;15,1,32-T30*2))</f>
        <v>0</v>
      </c>
      <c r="V30" s="18"/>
      <c r="W30" s="8"/>
      <c r="X30" s="12">
        <f>IF(V30=0,0,IF(V30&gt;5,1,18-V30*3))+IF(W30=0,0,IF(W30&gt;5,1,18-W30*3))</f>
        <v>0</v>
      </c>
      <c r="Y30" s="8"/>
      <c r="Z30" s="8"/>
      <c r="AA30" s="12">
        <f>IF(Y30=0,0,IF(Y30&gt;5,1,18-Y30*3))+IF(Z30=0,0,IF(Z30&gt;5,1,18-Z30*3))</f>
        <v>0</v>
      </c>
      <c r="AB30" s="8"/>
      <c r="AC30" s="25">
        <f>IF(AB30=0,0,IF(AB30&gt;5,1,18-AB30*3))</f>
        <v>0</v>
      </c>
      <c r="AD30" s="18"/>
      <c r="AE30" s="12">
        <f>IF(AD30=0,0,IF(AD30&gt;10,1,IF(AD29="A1",33-AD30*3,22-AD30*2)))</f>
        <v>0</v>
      </c>
      <c r="AF30" s="8"/>
      <c r="AG30" s="12">
        <f>IF(AF30=0,0,IF(AF30&gt;10,1,IF(AF29="A1",33-AF30*3,22-AF30*2)))</f>
        <v>0</v>
      </c>
      <c r="AH30" s="8"/>
      <c r="AI30" s="12">
        <f>IF(AH30=0,0,IF(AH30&gt;10,1,IF(AH29="A1",33-AH30*3,22-AH30*2)))</f>
        <v>0</v>
      </c>
      <c r="AJ30" s="8"/>
      <c r="AK30" s="22">
        <f>IF(AJ30=0,0,IF(AJ30&gt;10,1,IF(AJ29="A1",33-AJ30*3,22-AJ30*2)))</f>
        <v>0</v>
      </c>
      <c r="AL30" s="21"/>
      <c r="AM30" s="12"/>
      <c r="AN30" s="12">
        <f>IF(AL30=0,0,IF(AL30&gt;5,1,23-AL30*3))+IF(AM30=0,0,IF(AM30&gt;5,1,23-AM30*3))</f>
        <v>0</v>
      </c>
      <c r="AO30" s="12"/>
      <c r="AP30" s="12"/>
      <c r="AQ30" s="12">
        <f>IF(AO30=0,0,IF(AO30&gt;5,1,23-AO30*3))+IF(AP30=0,0,IF(AP30&gt;5,1,23-AP30*3))</f>
        <v>0</v>
      </c>
      <c r="AR30" s="12"/>
      <c r="AS30" s="12">
        <f>IF(AR30=0,0,IF(AR30&gt;5,1,23-AR30*3))</f>
        <v>0</v>
      </c>
      <c r="AT30" s="12"/>
      <c r="AU30" s="12">
        <f>IF(AT30=0,0,IF(AT30&gt;5,1,23-AT30*3))</f>
        <v>0</v>
      </c>
      <c r="AV30" s="60">
        <f t="shared" si="0"/>
        <v>33</v>
      </c>
      <c r="AW30" s="155"/>
      <c r="AX30" s="335"/>
      <c r="AY30" s="59" t="s">
        <v>62</v>
      </c>
      <c r="AZ30" s="18"/>
      <c r="BA30" s="8"/>
      <c r="BB30" s="12">
        <f>IF(AZ30=0,0,IF(AZ30&gt;5,AZ30,6-AZ30*1))+IF(BA30=0,0,IF(BA30&gt;5,BA30,6-BA30*1))</f>
        <v>0</v>
      </c>
      <c r="BC30" s="12"/>
      <c r="BD30" s="12"/>
      <c r="BE30" s="12">
        <f>IF(BC30=0,0,IF(BC30&gt;5,BC30,6-BC30*1))+IF(BD30=0,0,IF(BD30&gt;5,BD30,6-BD30*1))</f>
        <v>0</v>
      </c>
      <c r="BF30" s="27"/>
      <c r="BG30" s="28"/>
      <c r="BH30" s="28"/>
      <c r="BI30" s="8">
        <f>SUM(BF30*5+BG30*3+BH30*1)</f>
        <v>0</v>
      </c>
      <c r="BJ30" s="8"/>
      <c r="BK30" s="28"/>
      <c r="BL30" s="8"/>
      <c r="BM30" s="8">
        <f>SUM(BJ30*5+BK30*3+BL30*1)</f>
        <v>0</v>
      </c>
      <c r="BN30" s="8"/>
      <c r="BO30" s="28"/>
      <c r="BP30" s="8"/>
      <c r="BQ30" s="8">
        <f>SUM(BN30*5+BO30*3+BP30*1)</f>
        <v>0</v>
      </c>
      <c r="BR30" s="8"/>
      <c r="BS30" s="28"/>
      <c r="BT30" s="8"/>
      <c r="BU30" s="10">
        <f>SUM(BR30*5+BS30*3+BT30*1)</f>
        <v>0</v>
      </c>
      <c r="BV30" s="60">
        <f t="shared" si="2"/>
        <v>0</v>
      </c>
      <c r="BW30" s="129"/>
      <c r="BX30" s="344"/>
      <c r="BY30" s="335"/>
      <c r="BZ30" s="59" t="s">
        <v>62</v>
      </c>
      <c r="CA30" s="21"/>
      <c r="CB30" s="12">
        <f>IF(CA30=0,0,IF(CA30&gt;10,1,44-CA30*4))</f>
        <v>0</v>
      </c>
      <c r="CC30" s="12"/>
      <c r="CD30" s="25">
        <f>IF(CC30=0,0,IF(CC30=6,1,IF(CC30&gt;6,CC30,12-CC30*2)))</f>
        <v>0</v>
      </c>
      <c r="CE30" s="21"/>
      <c r="CF30" s="12"/>
      <c r="CG30" s="12"/>
      <c r="CH30" s="12"/>
      <c r="CI30" s="12"/>
      <c r="CJ30" s="87">
        <f>IF(CE30=0,0,IF(CE30&gt;5,CE30,6-CE30*1))+IF(CF30=0,0,IF(CF30&gt;5,CF30,12-CF30*2))+IF(CG30=0,0,IF(CG30&gt;5,CG30,18-CG30*3))+IF(CH30=0,0,IF(CH30&gt;5,CH30,18-CH30*3))+IF(CI30=0,0,IF(CI30&gt;5,CI30,24-CI30*4))</f>
        <v>0</v>
      </c>
      <c r="CK30" s="12"/>
      <c r="CL30" s="12"/>
      <c r="CM30" s="12"/>
      <c r="CN30" s="12"/>
      <c r="CO30" s="12"/>
      <c r="CP30" s="87">
        <f>IF(CK30=0,0,IF(CK30&gt;5,CK30,6-CK30*1))+IF(CL30=0,0,IF(CL30&gt;5,CL30,12-CL30*2))+IF(CM30=0,0,IF(CM30&gt;5,CM30,18-CM30*3))+IF(CN30=0,0,IF(CN30&gt;5,CN30,18-CN30*3))+IF(CO30=0,0,IF(CO30&gt;5,CO30,24-CO30*4))</f>
        <v>0</v>
      </c>
      <c r="CQ30" s="12"/>
      <c r="CR30" s="12"/>
      <c r="CS30" s="12"/>
      <c r="CT30" s="12"/>
      <c r="CU30" s="12"/>
      <c r="CV30" s="87">
        <f>IF(CQ30=0,0,IF(CQ30&gt;5,CQ30,6-CQ30*1))+IF(CR30=0,0,IF(CR30&gt;5,CR30,12-CR30*2))+IF(CS30=0,0,IF(CS30&gt;5,CS30,18-CS30*3))+IF(CT30=0,0,IF(CT30&gt;5,CT30,18-CT30*3))+IF(CU30=0,0,IF(CU30&gt;5,CU30,24-CU30*4))</f>
        <v>0</v>
      </c>
      <c r="CW30" s="18"/>
      <c r="CX30" s="8"/>
      <c r="CY30" s="8"/>
      <c r="CZ30" s="8"/>
      <c r="DA30" s="8"/>
      <c r="DB30" s="8"/>
      <c r="DC30" s="8"/>
      <c r="DD30" s="10"/>
      <c r="DE30" s="23">
        <f t="shared" si="1"/>
        <v>0</v>
      </c>
      <c r="DF30" s="129"/>
      <c r="DG30" s="337"/>
      <c r="DH30" s="335"/>
      <c r="DI30" s="355"/>
    </row>
    <row r="31" spans="1:113" ht="27.75" customHeight="1">
      <c r="A31" s="230" t="s">
        <v>165</v>
      </c>
      <c r="B31" s="59" t="s">
        <v>60</v>
      </c>
      <c r="C31" s="153"/>
      <c r="D31" s="154"/>
      <c r="E31" s="154"/>
      <c r="F31" s="154"/>
      <c r="G31" s="154"/>
      <c r="H31" s="8">
        <f>SUM(C31*5)</f>
        <v>0</v>
      </c>
      <c r="I31" s="154"/>
      <c r="J31" s="154"/>
      <c r="K31" s="154"/>
      <c r="L31" s="154"/>
      <c r="M31" s="154"/>
      <c r="N31" s="8">
        <f>SUM(I31*5)</f>
        <v>0</v>
      </c>
      <c r="O31" s="154"/>
      <c r="P31" s="154"/>
      <c r="Q31" s="154"/>
      <c r="R31" s="8">
        <f>SUM(O31*5)</f>
        <v>0</v>
      </c>
      <c r="S31" s="154"/>
      <c r="T31" s="154"/>
      <c r="U31" s="10">
        <f>SUM(S31*5)</f>
        <v>0</v>
      </c>
      <c r="V31" s="153"/>
      <c r="W31" s="154"/>
      <c r="X31" s="8">
        <f>SUM(V31*10)</f>
        <v>0</v>
      </c>
      <c r="Y31" s="149"/>
      <c r="Z31" s="150"/>
      <c r="AA31" s="8">
        <f>SUM(Y31*10)</f>
        <v>0</v>
      </c>
      <c r="AB31" s="8"/>
      <c r="AC31" s="10">
        <f>SUM(AB31*10)</f>
        <v>0</v>
      </c>
      <c r="AD31" s="18"/>
      <c r="AE31" s="12">
        <f>IF(AD31="A1",30,IF(AD31="A2",20,""))</f>
      </c>
      <c r="AF31" s="8"/>
      <c r="AG31" s="12">
        <f>IF(AF31="A1",30,IF(AF31="A2",20,""))</f>
      </c>
      <c r="AH31" s="8"/>
      <c r="AI31" s="12">
        <f>IF(AH31="A1",30,IF(AH31="A2",20,""))</f>
      </c>
      <c r="AJ31" s="8"/>
      <c r="AK31" s="22">
        <f>IF(AJ31="A1",30,IF(AJ31="A2",20,""))</f>
      </c>
      <c r="AL31" s="331"/>
      <c r="AM31" s="332"/>
      <c r="AN31" s="8">
        <f>SUM(AL31*10)</f>
        <v>0</v>
      </c>
      <c r="AO31" s="333"/>
      <c r="AP31" s="332"/>
      <c r="AQ31" s="8">
        <f>SUM(AO31*10)</f>
        <v>0</v>
      </c>
      <c r="AR31" s="12"/>
      <c r="AS31" s="8">
        <f>SUM(AR31*10)</f>
        <v>0</v>
      </c>
      <c r="AT31" s="12"/>
      <c r="AU31" s="8">
        <f>SUM(AT31*10)</f>
        <v>0</v>
      </c>
      <c r="AV31" s="60">
        <f t="shared" si="0"/>
        <v>0</v>
      </c>
      <c r="AW31" s="155">
        <f>SUM(AV31,AV32)</f>
        <v>0</v>
      </c>
      <c r="AX31" s="334" t="str">
        <f ca="1">IF(CELL("contenuto",$A31)="","",CELL("contenuto",$A31))</f>
        <v>A.S.D. DIAMANTE</v>
      </c>
      <c r="AY31" s="59" t="s">
        <v>61</v>
      </c>
      <c r="AZ31" s="18">
        <v>1</v>
      </c>
      <c r="BA31" s="8">
        <v>1</v>
      </c>
      <c r="BB31" s="8">
        <f>SUM(AZ31:BA31)</f>
        <v>2</v>
      </c>
      <c r="BC31" s="8"/>
      <c r="BD31" s="8"/>
      <c r="BE31" s="8">
        <f>SUM(BC31:BD31)</f>
        <v>0</v>
      </c>
      <c r="BF31" s="27">
        <v>1</v>
      </c>
      <c r="BG31" s="14"/>
      <c r="BH31" s="28">
        <v>2</v>
      </c>
      <c r="BI31" s="8">
        <f>SUM(BF31*2+BH31*2)</f>
        <v>6</v>
      </c>
      <c r="BJ31" s="8">
        <v>1</v>
      </c>
      <c r="BK31" s="14"/>
      <c r="BL31" s="8">
        <v>2</v>
      </c>
      <c r="BM31" s="8">
        <f>SUM(BJ31*2+BL31*2)</f>
        <v>6</v>
      </c>
      <c r="BN31" s="8"/>
      <c r="BO31" s="14"/>
      <c r="BP31" s="8"/>
      <c r="BQ31" s="8">
        <f>SUM(BN31*2+BP31*2)</f>
        <v>0</v>
      </c>
      <c r="BR31" s="8"/>
      <c r="BS31" s="14"/>
      <c r="BT31" s="8"/>
      <c r="BU31" s="10">
        <f>SUM(BR31*2+BT31*2)</f>
        <v>0</v>
      </c>
      <c r="BV31" s="60">
        <f t="shared" si="2"/>
        <v>14</v>
      </c>
      <c r="BW31" s="129">
        <f>SUM(BV31,BV32)</f>
        <v>14</v>
      </c>
      <c r="BX31" s="343">
        <f>SUM(AW31,BW31)</f>
        <v>14</v>
      </c>
      <c r="BY31" s="334" t="str">
        <f ca="1">IF(CELL("contenuto",$A31)="","",CELL("contenuto",$A31))</f>
        <v>A.S.D. DIAMANTE</v>
      </c>
      <c r="BZ31" s="59" t="s">
        <v>61</v>
      </c>
      <c r="CA31" s="21"/>
      <c r="CB31" s="12">
        <f>SUM(CA31*25)</f>
        <v>0</v>
      </c>
      <c r="CC31" s="12"/>
      <c r="CD31" s="25">
        <f>SUM(CC31*6)</f>
        <v>0</v>
      </c>
      <c r="CE31" s="21">
        <v>1</v>
      </c>
      <c r="CF31" s="12">
        <v>2</v>
      </c>
      <c r="CG31" s="12"/>
      <c r="CH31" s="12"/>
      <c r="CI31" s="12"/>
      <c r="CJ31" s="87">
        <f>SUM(CE31*3+CF31*6+CG31*10+CH31*15+CI31*20)</f>
        <v>15</v>
      </c>
      <c r="CK31" s="12">
        <v>1</v>
      </c>
      <c r="CL31" s="12"/>
      <c r="CM31" s="12"/>
      <c r="CN31" s="12"/>
      <c r="CO31" s="12"/>
      <c r="CP31" s="87">
        <f>SUM(CK31*3+CL31*6+CM31*10+CN31*15+CO31*20)</f>
        <v>3</v>
      </c>
      <c r="CQ31" s="12"/>
      <c r="CR31" s="12"/>
      <c r="CS31" s="12"/>
      <c r="CT31" s="12"/>
      <c r="CU31" s="12"/>
      <c r="CV31" s="87">
        <f>SUM(CQ31*3+CR31*6+CS31*10+CT31*15+CU31*20)</f>
        <v>0</v>
      </c>
      <c r="CW31" s="18"/>
      <c r="CX31" s="8"/>
      <c r="CY31" s="8"/>
      <c r="CZ31" s="8"/>
      <c r="DA31" s="8"/>
      <c r="DB31" s="8"/>
      <c r="DC31" s="8"/>
      <c r="DD31" s="10"/>
      <c r="DE31" s="23">
        <f t="shared" si="1"/>
        <v>18</v>
      </c>
      <c r="DF31" s="129">
        <f>SUM(DE31,DE32)</f>
        <v>18</v>
      </c>
      <c r="DG31" s="336">
        <f>SUM(DF31)</f>
        <v>18</v>
      </c>
      <c r="DH31" s="334" t="str">
        <f ca="1">IF(CELL("contenuto",$A31)="","",CELL("contenuto",$A31))</f>
        <v>A.S.D. DIAMANTE</v>
      </c>
      <c r="DI31" s="355">
        <f>SUM(BX31,DG31)</f>
        <v>32</v>
      </c>
    </row>
    <row r="32" spans="1:113" ht="27.75" customHeight="1">
      <c r="A32" s="235"/>
      <c r="B32" s="59" t="s">
        <v>62</v>
      </c>
      <c r="C32" s="18"/>
      <c r="D32" s="8"/>
      <c r="E32" s="8"/>
      <c r="F32" s="8"/>
      <c r="G32" s="8"/>
      <c r="H32" s="12">
        <f>IF(C32=0,0,IF(C32&gt;15,1,32-C32*2))+IF(D32=0,0,IF(D32&gt;15,1,32-D32*2))+IF(E32=0,0,IF(E32&gt;15,1,32-E32*2))+IF(F32=0,0,IF(F32&gt;15,1,32-F32*2))+IF(G32=0,0,IF(G32&gt;15,1,32-G32*2))</f>
        <v>0</v>
      </c>
      <c r="I32" s="8"/>
      <c r="J32" s="8"/>
      <c r="K32" s="8"/>
      <c r="L32" s="8"/>
      <c r="M32" s="8"/>
      <c r="N32" s="12">
        <f>IF(I32=0,0,IF(I32&gt;15,1,32-I32*2))+IF(J32=0,0,IF(J32&gt;15,1,32-J32*2))+IF(K32=0,0,IF(K32&gt;15,1,32-K32*2))+IF(L32=0,0,IF(L32&gt;15,1,32-L32*2))+IF(M32=0,0,IF(M32&gt;15,1,32-M32*2))</f>
        <v>0</v>
      </c>
      <c r="O32" s="8"/>
      <c r="P32" s="8"/>
      <c r="Q32" s="8"/>
      <c r="R32" s="12">
        <f>IF(O32=0,0,IF(O32&gt;15,1,32-O32*2))+IF(P32=0,0,IF(P32&gt;15,1,32-P32*2))+IF(Q32=0,0,IF(Q32&gt;15,1,32-Q32*2))</f>
        <v>0</v>
      </c>
      <c r="S32" s="8"/>
      <c r="T32" s="8"/>
      <c r="U32" s="25">
        <f>IF(S32=0,0,IF(S32&gt;15,1,32-S32*2))+IF(T32=0,0,IF(T32&gt;15,1,32-T32*2))</f>
        <v>0</v>
      </c>
      <c r="V32" s="18"/>
      <c r="W32" s="8"/>
      <c r="X32" s="12">
        <f>IF(V32=0,0,IF(V32&gt;5,1,18-V32*3))+IF(W32=0,0,IF(W32&gt;5,1,18-W32*3))</f>
        <v>0</v>
      </c>
      <c r="Y32" s="8"/>
      <c r="Z32" s="8"/>
      <c r="AA32" s="12">
        <f>IF(Y32=0,0,IF(Y32&gt;5,1,18-Y32*3))+IF(Z32=0,0,IF(Z32&gt;5,1,18-Z32*3))</f>
        <v>0</v>
      </c>
      <c r="AB32" s="8"/>
      <c r="AC32" s="25">
        <f>IF(AB32=0,0,IF(AB32&gt;5,1,18-AB32*3))</f>
        <v>0</v>
      </c>
      <c r="AD32" s="18"/>
      <c r="AE32" s="12">
        <f>IF(AD32=0,0,IF(AD32&gt;10,1,IF(AD31="A1",33-AD32*3,22-AD32*2)))</f>
        <v>0</v>
      </c>
      <c r="AF32" s="8"/>
      <c r="AG32" s="12">
        <f>IF(AF32=0,0,IF(AF32&gt;10,1,IF(AF31="A1",33-AF32*3,22-AF32*2)))</f>
        <v>0</v>
      </c>
      <c r="AH32" s="8"/>
      <c r="AI32" s="12">
        <f>IF(AH32=0,0,IF(AH32&gt;10,1,IF(AH31="A1",33-AH32*3,22-AH32*2)))</f>
        <v>0</v>
      </c>
      <c r="AJ32" s="8"/>
      <c r="AK32" s="22">
        <f>IF(AJ32=0,0,IF(AJ32&gt;10,1,IF(AJ31="A1",33-AJ32*3,22-AJ32*2)))</f>
        <v>0</v>
      </c>
      <c r="AL32" s="21"/>
      <c r="AM32" s="12"/>
      <c r="AN32" s="12">
        <f>IF(AL32=0,0,IF(AL32&gt;5,1,23-AL32*3))+IF(AM32=0,0,IF(AM32&gt;5,1,23-AM32*3))</f>
        <v>0</v>
      </c>
      <c r="AO32" s="12"/>
      <c r="AP32" s="12"/>
      <c r="AQ32" s="12">
        <f>IF(AO32=0,0,IF(AO32&gt;5,1,23-AO32*3))+IF(AP32=0,0,IF(AP32&gt;5,1,23-AP32*3))</f>
        <v>0</v>
      </c>
      <c r="AR32" s="12"/>
      <c r="AS32" s="12">
        <f>IF(AR32=0,0,IF(AR32&gt;5,1,23-AR32*3))</f>
        <v>0</v>
      </c>
      <c r="AT32" s="12"/>
      <c r="AU32" s="12">
        <f>IF(AT32=0,0,IF(AT32&gt;5,1,23-AT32*3))</f>
        <v>0</v>
      </c>
      <c r="AV32" s="60">
        <f t="shared" si="0"/>
        <v>0</v>
      </c>
      <c r="AW32" s="155"/>
      <c r="AX32" s="335"/>
      <c r="AY32" s="59" t="s">
        <v>62</v>
      </c>
      <c r="AZ32" s="18"/>
      <c r="BA32" s="8"/>
      <c r="BB32" s="12">
        <f>IF(AZ32=0,0,IF(AZ32&gt;5,AZ32,6-AZ32*1))+IF(BA32=0,0,IF(BA32&gt;5,BA32,6-BA32*1))</f>
        <v>0</v>
      </c>
      <c r="BC32" s="12"/>
      <c r="BD32" s="12"/>
      <c r="BE32" s="12">
        <f>IF(BC32=0,0,IF(BC32&gt;5,BC32,6-BC32*1))+IF(BD32=0,0,IF(BD32&gt;5,BD32,6-BD32*1))</f>
        <v>0</v>
      </c>
      <c r="BF32" s="27"/>
      <c r="BG32" s="28"/>
      <c r="BH32" s="28"/>
      <c r="BI32" s="8">
        <f>SUM(BF32*5+BG32*3+BH32*1)</f>
        <v>0</v>
      </c>
      <c r="BJ32" s="8"/>
      <c r="BK32" s="28"/>
      <c r="BL32" s="8"/>
      <c r="BM32" s="8">
        <f>SUM(BJ32*5+BK32*3+BL32*1)</f>
        <v>0</v>
      </c>
      <c r="BN32" s="8"/>
      <c r="BO32" s="28"/>
      <c r="BP32" s="8"/>
      <c r="BQ32" s="8">
        <f>SUM(BN32*5+BO32*3+BP32*1)</f>
        <v>0</v>
      </c>
      <c r="BR32" s="8"/>
      <c r="BS32" s="28"/>
      <c r="BT32" s="8"/>
      <c r="BU32" s="10">
        <f>SUM(BR32*5+BS32*3+BT32*1)</f>
        <v>0</v>
      </c>
      <c r="BV32" s="60">
        <f t="shared" si="2"/>
        <v>0</v>
      </c>
      <c r="BW32" s="129"/>
      <c r="BX32" s="344"/>
      <c r="BY32" s="335"/>
      <c r="BZ32" s="59" t="s">
        <v>62</v>
      </c>
      <c r="CA32" s="21"/>
      <c r="CB32" s="12">
        <f>IF(CA32=0,0,IF(CA32&gt;10,1,44-CA32*4))</f>
        <v>0</v>
      </c>
      <c r="CC32" s="12"/>
      <c r="CD32" s="25">
        <f>IF(CC32=0,0,IF(CC32=6,1,IF(CC32&gt;6,CC32,12-CC32*2)))</f>
        <v>0</v>
      </c>
      <c r="CE32" s="21"/>
      <c r="CF32" s="12"/>
      <c r="CG32" s="12"/>
      <c r="CH32" s="12"/>
      <c r="CI32" s="12"/>
      <c r="CJ32" s="87">
        <f>IF(CE32=0,0,IF(CE32&gt;5,CE32,6-CE32*1))+IF(CF32=0,0,IF(CF32&gt;5,CF32,12-CF32*2))+IF(CG32=0,0,IF(CG32&gt;5,CG32,18-CG32*3))+IF(CH32=0,0,IF(CH32&gt;5,CH32,18-CH32*3))+IF(CI32=0,0,IF(CI32&gt;5,CI32,24-CI32*4))</f>
        <v>0</v>
      </c>
      <c r="CK32" s="12"/>
      <c r="CL32" s="12"/>
      <c r="CM32" s="12"/>
      <c r="CN32" s="12"/>
      <c r="CO32" s="12"/>
      <c r="CP32" s="87">
        <f>IF(CK32=0,0,IF(CK32&gt;5,CK32,6-CK32*1))+IF(CL32=0,0,IF(CL32&gt;5,CL32,12-CL32*2))+IF(CM32=0,0,IF(CM32&gt;5,CM32,18-CM32*3))+IF(CN32=0,0,IF(CN32&gt;5,CN32,18-CN32*3))+IF(CO32=0,0,IF(CO32&gt;5,CO32,24-CO32*4))</f>
        <v>0</v>
      </c>
      <c r="CQ32" s="12"/>
      <c r="CR32" s="12"/>
      <c r="CS32" s="12"/>
      <c r="CT32" s="12"/>
      <c r="CU32" s="12"/>
      <c r="CV32" s="87">
        <f>IF(CQ32=0,0,IF(CQ32&gt;5,CQ32,6-CQ32*1))+IF(CR32=0,0,IF(CR32&gt;5,CR32,12-CR32*2))+IF(CS32=0,0,IF(CS32&gt;5,CS32,18-CS32*3))+IF(CT32=0,0,IF(CT32&gt;5,CT32,18-CT32*3))+IF(CU32=0,0,IF(CU32&gt;5,CU32,24-CU32*4))</f>
        <v>0</v>
      </c>
      <c r="CW32" s="18"/>
      <c r="CX32" s="8"/>
      <c r="CY32" s="8"/>
      <c r="CZ32" s="8"/>
      <c r="DA32" s="8"/>
      <c r="DB32" s="8"/>
      <c r="DC32" s="8"/>
      <c r="DD32" s="10"/>
      <c r="DE32" s="23">
        <f t="shared" si="1"/>
        <v>0</v>
      </c>
      <c r="DF32" s="129"/>
      <c r="DG32" s="337"/>
      <c r="DH32" s="335"/>
      <c r="DI32" s="355"/>
    </row>
    <row r="33" spans="1:113" ht="27.75" customHeight="1">
      <c r="A33" s="230" t="s">
        <v>154</v>
      </c>
      <c r="B33" s="59" t="s">
        <v>60</v>
      </c>
      <c r="C33" s="153">
        <v>1</v>
      </c>
      <c r="D33" s="154"/>
      <c r="E33" s="154"/>
      <c r="F33" s="154"/>
      <c r="G33" s="154"/>
      <c r="H33" s="8">
        <f>SUM(C33*5)</f>
        <v>5</v>
      </c>
      <c r="I33" s="154">
        <v>1</v>
      </c>
      <c r="J33" s="154"/>
      <c r="K33" s="154"/>
      <c r="L33" s="154"/>
      <c r="M33" s="154"/>
      <c r="N33" s="8">
        <f>SUM(I33*5)</f>
        <v>5</v>
      </c>
      <c r="O33" s="154">
        <v>1</v>
      </c>
      <c r="P33" s="154"/>
      <c r="Q33" s="154"/>
      <c r="R33" s="8">
        <f>SUM(O33*5)</f>
        <v>5</v>
      </c>
      <c r="S33" s="154">
        <v>1</v>
      </c>
      <c r="T33" s="154"/>
      <c r="U33" s="10">
        <f>SUM(S33*5)</f>
        <v>5</v>
      </c>
      <c r="V33" s="153"/>
      <c r="W33" s="154"/>
      <c r="X33" s="8">
        <f>SUM(V33*10)</f>
        <v>0</v>
      </c>
      <c r="Y33" s="149"/>
      <c r="Z33" s="150"/>
      <c r="AA33" s="8">
        <f>SUM(Y33*10)</f>
        <v>0</v>
      </c>
      <c r="AB33" s="8"/>
      <c r="AC33" s="10">
        <f>SUM(AB33*10)</f>
        <v>0</v>
      </c>
      <c r="AD33" s="18"/>
      <c r="AE33" s="12">
        <f>IF(AD33="A1",30,IF(AD33="A2",20,""))</f>
      </c>
      <c r="AF33" s="8"/>
      <c r="AG33" s="12">
        <f>IF(AF33="A1",30,IF(AF33="A2",20,""))</f>
      </c>
      <c r="AH33" s="8"/>
      <c r="AI33" s="12">
        <f>IF(AH33="A1",30,IF(AH33="A2",20,""))</f>
      </c>
      <c r="AJ33" s="8"/>
      <c r="AK33" s="22">
        <f>IF(AJ33="A1",30,IF(AJ33="A2",20,""))</f>
      </c>
      <c r="AL33" s="331"/>
      <c r="AM33" s="332"/>
      <c r="AN33" s="8">
        <f>SUM(AL33*10)</f>
        <v>0</v>
      </c>
      <c r="AO33" s="333"/>
      <c r="AP33" s="332"/>
      <c r="AQ33" s="8">
        <f>SUM(AO33*10)</f>
        <v>0</v>
      </c>
      <c r="AR33" s="12"/>
      <c r="AS33" s="8">
        <f>SUM(AR33*10)</f>
        <v>0</v>
      </c>
      <c r="AT33" s="12"/>
      <c r="AU33" s="8">
        <f>SUM(AT33*10)</f>
        <v>0</v>
      </c>
      <c r="AV33" s="60">
        <f t="shared" si="0"/>
        <v>20</v>
      </c>
      <c r="AW33" s="155">
        <f>SUM(AV33,AV34)</f>
        <v>74</v>
      </c>
      <c r="AX33" s="334" t="str">
        <f ca="1">IF(CELL("contenuto",$A33)="","",CELL("contenuto",$A33))</f>
        <v>A.G. OLIMPIA 81</v>
      </c>
      <c r="AY33" s="59" t="s">
        <v>61</v>
      </c>
      <c r="AZ33" s="18">
        <v>3</v>
      </c>
      <c r="BA33" s="8">
        <v>2</v>
      </c>
      <c r="BB33" s="8">
        <f>SUM(AZ33:BA33)</f>
        <v>5</v>
      </c>
      <c r="BC33" s="8">
        <v>2</v>
      </c>
      <c r="BD33" s="8">
        <v>2</v>
      </c>
      <c r="BE33" s="8">
        <f>SUM(BC33:BD33)</f>
        <v>4</v>
      </c>
      <c r="BF33" s="27"/>
      <c r="BG33" s="14"/>
      <c r="BH33" s="28"/>
      <c r="BI33" s="8">
        <f>SUM(BF33*2+BH33*2)</f>
        <v>0</v>
      </c>
      <c r="BJ33" s="8"/>
      <c r="BK33" s="14"/>
      <c r="BL33" s="8"/>
      <c r="BM33" s="8">
        <f>SUM(BJ33*2+BL33*2)</f>
        <v>0</v>
      </c>
      <c r="BN33" s="8"/>
      <c r="BO33" s="14"/>
      <c r="BP33" s="8"/>
      <c r="BQ33" s="8">
        <f>SUM(BN33*2+BP33*2)</f>
        <v>0</v>
      </c>
      <c r="BR33" s="8"/>
      <c r="BS33" s="14"/>
      <c r="BT33" s="8"/>
      <c r="BU33" s="10">
        <f>SUM(BR33*2+BT33*2)</f>
        <v>0</v>
      </c>
      <c r="BV33" s="60">
        <f t="shared" si="2"/>
        <v>9</v>
      </c>
      <c r="BW33" s="129">
        <f>SUM(BV33,BV34)</f>
        <v>21</v>
      </c>
      <c r="BX33" s="343">
        <f>SUM(AW33,BW33)</f>
        <v>95</v>
      </c>
      <c r="BY33" s="334" t="str">
        <f ca="1">IF(CELL("contenuto",$A33)="","",CELL("contenuto",$A33))</f>
        <v>A.G. OLIMPIA 81</v>
      </c>
      <c r="BZ33" s="59" t="s">
        <v>61</v>
      </c>
      <c r="CA33" s="21"/>
      <c r="CB33" s="12">
        <f>SUM(CA33*25)</f>
        <v>0</v>
      </c>
      <c r="CC33" s="12"/>
      <c r="CD33" s="25">
        <f>SUM(CC33*6)</f>
        <v>0</v>
      </c>
      <c r="CE33" s="21"/>
      <c r="CF33" s="12">
        <v>1</v>
      </c>
      <c r="CG33" s="12"/>
      <c r="CH33" s="12"/>
      <c r="CI33" s="12"/>
      <c r="CJ33" s="87">
        <f>SUM(CE33*3+CF33*6+CG33*10+CH33*15+CI33*20)</f>
        <v>6</v>
      </c>
      <c r="CK33" s="12"/>
      <c r="CL33" s="12">
        <v>1</v>
      </c>
      <c r="CM33" s="12"/>
      <c r="CN33" s="12"/>
      <c r="CO33" s="12"/>
      <c r="CP33" s="87">
        <f>SUM(CK33*3+CL33*6+CM33*10+CN33*15+CO33*20)</f>
        <v>6</v>
      </c>
      <c r="CQ33" s="12"/>
      <c r="CR33" s="12"/>
      <c r="CS33" s="12"/>
      <c r="CT33" s="12"/>
      <c r="CU33" s="12"/>
      <c r="CV33" s="87">
        <f>SUM(CQ33*3+CR33*6+CS33*10+CT33*15+CU33*20)</f>
        <v>0</v>
      </c>
      <c r="CW33" s="18"/>
      <c r="CX33" s="8"/>
      <c r="CY33" s="8"/>
      <c r="CZ33" s="8"/>
      <c r="DA33" s="8"/>
      <c r="DB33" s="8"/>
      <c r="DC33" s="8"/>
      <c r="DD33" s="10"/>
      <c r="DE33" s="23">
        <f t="shared" si="1"/>
        <v>12</v>
      </c>
      <c r="DF33" s="129">
        <f>SUM(DE33,DE34)</f>
        <v>18</v>
      </c>
      <c r="DG33" s="336">
        <f>SUM(DF33)</f>
        <v>18</v>
      </c>
      <c r="DH33" s="334" t="str">
        <f ca="1">IF(CELL("contenuto",$A33)="","",CELL("contenuto",$A33))</f>
        <v>A.G. OLIMPIA 81</v>
      </c>
      <c r="DI33" s="355">
        <f>SUM(BX33,DG33)</f>
        <v>113</v>
      </c>
    </row>
    <row r="34" spans="1:113" ht="27.75" customHeight="1">
      <c r="A34" s="235"/>
      <c r="B34" s="59" t="s">
        <v>62</v>
      </c>
      <c r="C34" s="18">
        <v>2</v>
      </c>
      <c r="D34" s="8"/>
      <c r="E34" s="8"/>
      <c r="F34" s="8"/>
      <c r="G34" s="8"/>
      <c r="H34" s="12">
        <f>IF(C34=0,0,IF(C34&gt;15,1,32-C34*2))+IF(D34=0,0,IF(D34&gt;15,1,32-D34*2))+IF(E34=0,0,IF(E34&gt;15,1,32-E34*2))+IF(F34=0,0,IF(F34&gt;15,1,32-F34*2))+IF(G34=0,0,IF(G34&gt;15,1,32-G34*2))</f>
        <v>28</v>
      </c>
      <c r="I34" s="8">
        <v>4</v>
      </c>
      <c r="J34" s="8"/>
      <c r="K34" s="8"/>
      <c r="L34" s="8"/>
      <c r="M34" s="8"/>
      <c r="N34" s="12">
        <f>IF(I34=0,0,IF(I34&gt;15,1,32-I34*2))+IF(J34=0,0,IF(J34&gt;15,1,32-J34*2))+IF(K34=0,0,IF(K34&gt;15,1,32-K34*2))+IF(L34=0,0,IF(L34&gt;15,1,32-L34*2))+IF(M34=0,0,IF(M34&gt;15,1,32-M34*2))</f>
        <v>24</v>
      </c>
      <c r="O34" s="8">
        <v>17</v>
      </c>
      <c r="P34" s="8"/>
      <c r="Q34" s="8"/>
      <c r="R34" s="12">
        <f>IF(O34=0,0,IF(O34&gt;15,1,32-O34*2))+IF(P34=0,0,IF(P34&gt;15,1,32-P34*2))+IF(Q34=0,0,IF(Q34&gt;15,1,32-Q34*2))</f>
        <v>1</v>
      </c>
      <c r="S34" s="8">
        <v>61</v>
      </c>
      <c r="T34" s="8"/>
      <c r="U34" s="25">
        <f>IF(S34=0,0,IF(S34&gt;15,1,32-S34*2))+IF(T34=0,0,IF(T34&gt;15,1,32-T34*2))</f>
        <v>1</v>
      </c>
      <c r="V34" s="18"/>
      <c r="W34" s="8"/>
      <c r="X34" s="12">
        <f>IF(V34=0,0,IF(V34&gt;5,1,18-V34*3))+IF(W34=0,0,IF(W34&gt;5,1,18-W34*3))</f>
        <v>0</v>
      </c>
      <c r="Y34" s="8"/>
      <c r="Z34" s="8"/>
      <c r="AA34" s="12">
        <f>IF(Y34=0,0,IF(Y34&gt;5,1,18-Y34*3))+IF(Z34=0,0,IF(Z34&gt;5,1,18-Z34*3))</f>
        <v>0</v>
      </c>
      <c r="AB34" s="8"/>
      <c r="AC34" s="25">
        <f>IF(AB34=0,0,IF(AB34&gt;5,1,18-AB34*3))</f>
        <v>0</v>
      </c>
      <c r="AD34" s="18"/>
      <c r="AE34" s="12">
        <f>IF(AD34=0,0,IF(AD34&gt;10,1,IF(AD33="A1",33-AD34*3,22-AD34*2)))</f>
        <v>0</v>
      </c>
      <c r="AF34" s="8"/>
      <c r="AG34" s="12">
        <f>IF(AF34=0,0,IF(AF34&gt;10,1,IF(AF33="A1",33-AF34*3,22-AF34*2)))</f>
        <v>0</v>
      </c>
      <c r="AH34" s="8"/>
      <c r="AI34" s="12">
        <f>IF(AH34=0,0,IF(AH34&gt;10,1,IF(AH33="A1",33-AH34*3,22-AH34*2)))</f>
        <v>0</v>
      </c>
      <c r="AJ34" s="8"/>
      <c r="AK34" s="22">
        <f>IF(AJ34=0,0,IF(AJ34&gt;10,1,IF(AJ33="A1",33-AJ34*3,22-AJ34*2)))</f>
        <v>0</v>
      </c>
      <c r="AL34" s="21"/>
      <c r="AM34" s="12"/>
      <c r="AN34" s="12">
        <f>IF(AL34=0,0,IF(AL34&gt;5,1,23-AL34*3))+IF(AM34=0,0,IF(AM34&gt;5,1,23-AM34*3))</f>
        <v>0</v>
      </c>
      <c r="AO34" s="12"/>
      <c r="AP34" s="12"/>
      <c r="AQ34" s="12">
        <f>IF(AO34=0,0,IF(AO34&gt;5,1,23-AO34*3))+IF(AP34=0,0,IF(AP34&gt;5,1,23-AP34*3))</f>
        <v>0</v>
      </c>
      <c r="AR34" s="12"/>
      <c r="AS34" s="12">
        <f>IF(AR34=0,0,IF(AR34&gt;5,1,23-AR34*3))</f>
        <v>0</v>
      </c>
      <c r="AT34" s="12"/>
      <c r="AU34" s="12">
        <f>IF(AT34=0,0,IF(AT34&gt;5,1,23-AT34*3))</f>
        <v>0</v>
      </c>
      <c r="AV34" s="60">
        <f t="shared" si="0"/>
        <v>54</v>
      </c>
      <c r="AW34" s="155"/>
      <c r="AX34" s="335"/>
      <c r="AY34" s="59" t="s">
        <v>62</v>
      </c>
      <c r="AZ34" s="18"/>
      <c r="BA34" s="8">
        <v>6</v>
      </c>
      <c r="BB34" s="12">
        <f>IF(AZ34=0,0,IF(AZ34&gt;5,AZ34,6-AZ34*1))+IF(BA34=0,0,IF(BA34&gt;5,BA34,6-BA34*1))</f>
        <v>6</v>
      </c>
      <c r="BC34" s="12"/>
      <c r="BD34" s="12">
        <v>6</v>
      </c>
      <c r="BE34" s="12">
        <f>IF(BC34=0,0,IF(BC34&gt;5,BC34,6-BC34*1))+IF(BD34=0,0,IF(BD34&gt;5,BD34,6-BD34*1))</f>
        <v>6</v>
      </c>
      <c r="BF34" s="27"/>
      <c r="BG34" s="28"/>
      <c r="BH34" s="28"/>
      <c r="BI34" s="8">
        <f>SUM(BF34*5+BG34*3+BH34*1)</f>
        <v>0</v>
      </c>
      <c r="BJ34" s="8"/>
      <c r="BK34" s="28"/>
      <c r="BL34" s="8"/>
      <c r="BM34" s="8">
        <f>SUM(BJ34*5+BK34*3+BL34*1)</f>
        <v>0</v>
      </c>
      <c r="BN34" s="8"/>
      <c r="BO34" s="28"/>
      <c r="BP34" s="8"/>
      <c r="BQ34" s="8">
        <f>SUM(BN34*5+BO34*3+BP34*1)</f>
        <v>0</v>
      </c>
      <c r="BR34" s="8"/>
      <c r="BS34" s="28"/>
      <c r="BT34" s="8"/>
      <c r="BU34" s="10">
        <f>SUM(BR34*5+BS34*3+BT34*1)</f>
        <v>0</v>
      </c>
      <c r="BV34" s="60">
        <f t="shared" si="2"/>
        <v>12</v>
      </c>
      <c r="BW34" s="129"/>
      <c r="BX34" s="344"/>
      <c r="BY34" s="335"/>
      <c r="BZ34" s="59" t="s">
        <v>62</v>
      </c>
      <c r="CA34" s="21"/>
      <c r="CB34" s="12">
        <f>IF(CA34=0,0,IF(CA34&gt;10,1,44-CA34*4))</f>
        <v>0</v>
      </c>
      <c r="CC34" s="12"/>
      <c r="CD34" s="25">
        <f>IF(CC34=0,0,IF(CC34=6,1,IF(CC34&gt;6,CC34,12-CC34*2)))</f>
        <v>0</v>
      </c>
      <c r="CE34" s="21"/>
      <c r="CF34" s="12">
        <v>3</v>
      </c>
      <c r="CG34" s="12"/>
      <c r="CH34" s="12"/>
      <c r="CI34" s="12"/>
      <c r="CJ34" s="87">
        <f>IF(CE34=0,0,IF(CE34&gt;5,CE34,6-CE34*1))+IF(CF34=0,0,IF(CF34&gt;5,CF34,12-CF34*2))+IF(CG34=0,0,IF(CG34&gt;5,CG34,18-CG34*3))+IF(CH34=0,0,IF(CH34&gt;5,CH34,18-CH34*3))+IF(CI34=0,0,IF(CI34&gt;5,CI34,24-CI34*4))</f>
        <v>6</v>
      </c>
      <c r="CK34" s="12"/>
      <c r="CL34" s="12"/>
      <c r="CM34" s="12"/>
      <c r="CN34" s="12"/>
      <c r="CO34" s="12"/>
      <c r="CP34" s="87">
        <f>IF(CK34=0,0,IF(CK34&gt;5,CK34,6-CK34*1))+IF(CL34=0,0,IF(CL34&gt;5,CL34,12-CL34*2))+IF(CM34=0,0,IF(CM34&gt;5,CM34,18-CM34*3))+IF(CN34=0,0,IF(CN34&gt;5,CN34,18-CN34*3))+IF(CO34=0,0,IF(CO34&gt;5,CO34,24-CO34*4))</f>
        <v>0</v>
      </c>
      <c r="CQ34" s="12"/>
      <c r="CR34" s="12"/>
      <c r="CS34" s="12"/>
      <c r="CT34" s="12"/>
      <c r="CU34" s="12"/>
      <c r="CV34" s="87">
        <f>IF(CQ34=0,0,IF(CQ34&gt;5,CQ34,6-CQ34*1))+IF(CR34=0,0,IF(CR34&gt;5,CR34,12-CR34*2))+IF(CS34=0,0,IF(CS34&gt;5,CS34,18-CS34*3))+IF(CT34=0,0,IF(CT34&gt;5,CT34,18-CT34*3))+IF(CU34=0,0,IF(CU34&gt;5,CU34,24-CU34*4))</f>
        <v>0</v>
      </c>
      <c r="CW34" s="18"/>
      <c r="CX34" s="8"/>
      <c r="CY34" s="8"/>
      <c r="CZ34" s="8"/>
      <c r="DA34" s="8"/>
      <c r="DB34" s="8"/>
      <c r="DC34" s="8"/>
      <c r="DD34" s="10"/>
      <c r="DE34" s="23">
        <f t="shared" si="1"/>
        <v>6</v>
      </c>
      <c r="DF34" s="129"/>
      <c r="DG34" s="337"/>
      <c r="DH34" s="335"/>
      <c r="DI34" s="355"/>
    </row>
    <row r="35" spans="1:113" ht="27.75" customHeight="1">
      <c r="A35" s="230" t="s">
        <v>172</v>
      </c>
      <c r="B35" s="59" t="s">
        <v>60</v>
      </c>
      <c r="C35" s="153"/>
      <c r="D35" s="154"/>
      <c r="E35" s="154"/>
      <c r="F35" s="154"/>
      <c r="G35" s="154"/>
      <c r="H35" s="8">
        <f>SUM(C35*5)</f>
        <v>0</v>
      </c>
      <c r="I35" s="154"/>
      <c r="J35" s="154"/>
      <c r="K35" s="154"/>
      <c r="L35" s="154"/>
      <c r="M35" s="154"/>
      <c r="N35" s="8">
        <f>SUM(I35*5)</f>
        <v>0</v>
      </c>
      <c r="O35" s="154"/>
      <c r="P35" s="154"/>
      <c r="Q35" s="154"/>
      <c r="R35" s="8">
        <f>SUM(O35*5)</f>
        <v>0</v>
      </c>
      <c r="S35" s="154"/>
      <c r="T35" s="154"/>
      <c r="U35" s="10">
        <f>SUM(S35*5)</f>
        <v>0</v>
      </c>
      <c r="V35" s="153"/>
      <c r="W35" s="154"/>
      <c r="X35" s="8">
        <f>SUM(V35*10)</f>
        <v>0</v>
      </c>
      <c r="Y35" s="149"/>
      <c r="Z35" s="150"/>
      <c r="AA35" s="8">
        <f>SUM(Y35*10)</f>
        <v>0</v>
      </c>
      <c r="AB35" s="8"/>
      <c r="AC35" s="10">
        <f>SUM(AB35*10)</f>
        <v>0</v>
      </c>
      <c r="AD35" s="18"/>
      <c r="AE35" s="12">
        <f>IF(AD35="A1",30,IF(AD35="A2",20,""))</f>
      </c>
      <c r="AF35" s="8"/>
      <c r="AG35" s="12">
        <f>IF(AF35="A1",30,IF(AF35="A2",20,""))</f>
      </c>
      <c r="AH35" s="8"/>
      <c r="AI35" s="12">
        <f>IF(AH35="A1",30,IF(AH35="A2",20,""))</f>
      </c>
      <c r="AJ35" s="8"/>
      <c r="AK35" s="22">
        <f>IF(AJ35="A1",30,IF(AJ35="A2",20,""))</f>
      </c>
      <c r="AL35" s="331"/>
      <c r="AM35" s="332"/>
      <c r="AN35" s="8">
        <f>SUM(AL35*10)</f>
        <v>0</v>
      </c>
      <c r="AO35" s="333"/>
      <c r="AP35" s="332"/>
      <c r="AQ35" s="8">
        <f>SUM(AO35*10)</f>
        <v>0</v>
      </c>
      <c r="AR35" s="12"/>
      <c r="AS35" s="8">
        <f>SUM(AR35*10)</f>
        <v>0</v>
      </c>
      <c r="AT35" s="12"/>
      <c r="AU35" s="8">
        <f>SUM(AT35*10)</f>
        <v>0</v>
      </c>
      <c r="AV35" s="60">
        <f t="shared" si="0"/>
        <v>0</v>
      </c>
      <c r="AW35" s="155">
        <f>SUM(AV35,AV36)</f>
        <v>0</v>
      </c>
      <c r="AX35" s="334" t="str">
        <f ca="1">IF(CELL("contenuto",$A35)="","",CELL("contenuto",$A35))</f>
        <v>A.S.D. PATAVIUM</v>
      </c>
      <c r="AY35" s="59" t="s">
        <v>61</v>
      </c>
      <c r="AZ35" s="18"/>
      <c r="BA35" s="8">
        <v>1</v>
      </c>
      <c r="BB35" s="8">
        <f>SUM(AZ35:BA35)</f>
        <v>1</v>
      </c>
      <c r="BC35" s="8">
        <v>3</v>
      </c>
      <c r="BD35" s="8">
        <v>1</v>
      </c>
      <c r="BE35" s="8">
        <f>SUM(BC35:BD35)</f>
        <v>4</v>
      </c>
      <c r="BF35" s="27"/>
      <c r="BG35" s="14"/>
      <c r="BH35" s="28"/>
      <c r="BI35" s="8">
        <f>SUM(BF35*2+BH35*2)</f>
        <v>0</v>
      </c>
      <c r="BJ35" s="8"/>
      <c r="BK35" s="14"/>
      <c r="BL35" s="8"/>
      <c r="BM35" s="8">
        <f>SUM(BJ35*2+BL35*2)</f>
        <v>0</v>
      </c>
      <c r="BN35" s="8"/>
      <c r="BO35" s="14"/>
      <c r="BP35" s="8"/>
      <c r="BQ35" s="8">
        <f>SUM(BN35*2+BP35*2)</f>
        <v>0</v>
      </c>
      <c r="BR35" s="8"/>
      <c r="BS35" s="14"/>
      <c r="BT35" s="8"/>
      <c r="BU35" s="10">
        <f>SUM(BR35*2+BT35*2)</f>
        <v>0</v>
      </c>
      <c r="BV35" s="60">
        <f t="shared" si="2"/>
        <v>5</v>
      </c>
      <c r="BW35" s="129">
        <f>SUM(BV35,BV36)</f>
        <v>5</v>
      </c>
      <c r="BX35" s="343">
        <f>SUM(AW35,BW35)</f>
        <v>5</v>
      </c>
      <c r="BY35" s="334" t="str">
        <f ca="1">IF(CELL("contenuto",$A35)="","",CELL("contenuto",$A35))</f>
        <v>A.S.D. PATAVIUM</v>
      </c>
      <c r="BZ35" s="59" t="s">
        <v>61</v>
      </c>
      <c r="CA35" s="21"/>
      <c r="CB35" s="12">
        <f>SUM(CA35*25)</f>
        <v>0</v>
      </c>
      <c r="CC35" s="12"/>
      <c r="CD35" s="25">
        <f>SUM(CC35*6)</f>
        <v>0</v>
      </c>
      <c r="CE35" s="21"/>
      <c r="CF35" s="12"/>
      <c r="CG35" s="12"/>
      <c r="CH35" s="12"/>
      <c r="CI35" s="12"/>
      <c r="CJ35" s="87">
        <f>SUM(CE35*3+CF35*6+CG35*10+CH35*15+CI35*20)</f>
        <v>0</v>
      </c>
      <c r="CK35" s="12"/>
      <c r="CL35" s="12"/>
      <c r="CM35" s="12"/>
      <c r="CN35" s="12"/>
      <c r="CO35" s="12"/>
      <c r="CP35" s="87">
        <f>SUM(CK35*3+CL35*6+CM35*10+CN35*15+CO35*20)</f>
        <v>0</v>
      </c>
      <c r="CQ35" s="12"/>
      <c r="CR35" s="12"/>
      <c r="CS35" s="12"/>
      <c r="CT35" s="12"/>
      <c r="CU35" s="12"/>
      <c r="CV35" s="87">
        <f>SUM(CQ35*3+CR35*6+CS35*10+CT35*15+CU35*20)</f>
        <v>0</v>
      </c>
      <c r="CW35" s="18"/>
      <c r="CX35" s="8"/>
      <c r="CY35" s="8"/>
      <c r="CZ35" s="8"/>
      <c r="DA35" s="8"/>
      <c r="DB35" s="8"/>
      <c r="DC35" s="8"/>
      <c r="DD35" s="10"/>
      <c r="DE35" s="23">
        <f t="shared" si="1"/>
        <v>0</v>
      </c>
      <c r="DF35" s="129">
        <f>SUM(DE35,DE36)</f>
        <v>0</v>
      </c>
      <c r="DG35" s="336">
        <f>SUM(DF35)</f>
        <v>0</v>
      </c>
      <c r="DH35" s="334" t="str">
        <f ca="1">IF(CELL("contenuto",$A35)="","",CELL("contenuto",$A35))</f>
        <v>A.S.D. PATAVIUM</v>
      </c>
      <c r="DI35" s="355">
        <f>SUM(BX35,DG35)</f>
        <v>5</v>
      </c>
    </row>
    <row r="36" spans="1:113" ht="27.75" customHeight="1">
      <c r="A36" s="235"/>
      <c r="B36" s="59" t="s">
        <v>62</v>
      </c>
      <c r="C36" s="18"/>
      <c r="D36" s="8"/>
      <c r="E36" s="8"/>
      <c r="F36" s="8"/>
      <c r="G36" s="8"/>
      <c r="H36" s="12">
        <f>IF(C36=0,0,IF(C36&gt;15,1,32-C36*2))+IF(D36=0,0,IF(D36&gt;15,1,32-D36*2))+IF(E36=0,0,IF(E36&gt;15,1,32-E36*2))+IF(F36=0,0,IF(F36&gt;15,1,32-F36*2))+IF(G36=0,0,IF(G36&gt;15,1,32-G36*2))</f>
        <v>0</v>
      </c>
      <c r="I36" s="8"/>
      <c r="J36" s="8"/>
      <c r="K36" s="8"/>
      <c r="L36" s="8"/>
      <c r="M36" s="8"/>
      <c r="N36" s="12">
        <f>IF(I36=0,0,IF(I36&gt;15,1,32-I36*2))+IF(J36=0,0,IF(J36&gt;15,1,32-J36*2))+IF(K36=0,0,IF(K36&gt;15,1,32-K36*2))+IF(L36=0,0,IF(L36&gt;15,1,32-L36*2))+IF(M36=0,0,IF(M36&gt;15,1,32-M36*2))</f>
        <v>0</v>
      </c>
      <c r="O36" s="8"/>
      <c r="P36" s="8"/>
      <c r="Q36" s="8"/>
      <c r="R36" s="12">
        <f>IF(O36=0,0,IF(O36&gt;15,1,32-O36*2))+IF(P36=0,0,IF(P36&gt;15,1,32-P36*2))+IF(Q36=0,0,IF(Q36&gt;15,1,32-Q36*2))</f>
        <v>0</v>
      </c>
      <c r="S36" s="8"/>
      <c r="T36" s="8"/>
      <c r="U36" s="25">
        <f>IF(S36=0,0,IF(S36&gt;15,1,32-S36*2))+IF(T36=0,0,IF(T36&gt;15,1,32-T36*2))</f>
        <v>0</v>
      </c>
      <c r="V36" s="18"/>
      <c r="W36" s="8"/>
      <c r="X36" s="12">
        <f>IF(V36=0,0,IF(V36&gt;5,1,18-V36*3))+IF(W36=0,0,IF(W36&gt;5,1,18-W36*3))</f>
        <v>0</v>
      </c>
      <c r="Y36" s="8"/>
      <c r="Z36" s="8"/>
      <c r="AA36" s="12">
        <f>IF(Y36=0,0,IF(Y36&gt;5,1,18-Y36*3))+IF(Z36=0,0,IF(Z36&gt;5,1,18-Z36*3))</f>
        <v>0</v>
      </c>
      <c r="AB36" s="8"/>
      <c r="AC36" s="25">
        <f>IF(AB36=0,0,IF(AB36&gt;5,1,18-AB36*3))</f>
        <v>0</v>
      </c>
      <c r="AD36" s="18"/>
      <c r="AE36" s="12">
        <f>IF(AD36=0,0,IF(AD36&gt;10,1,IF(AD35="A1",33-AD36*3,22-AD36*2)))</f>
        <v>0</v>
      </c>
      <c r="AF36" s="8"/>
      <c r="AG36" s="12">
        <f>IF(AF36=0,0,IF(AF36&gt;10,1,IF(AF35="A1",33-AF36*3,22-AF36*2)))</f>
        <v>0</v>
      </c>
      <c r="AH36" s="8"/>
      <c r="AI36" s="12">
        <f>IF(AH36=0,0,IF(AH36&gt;10,1,IF(AH35="A1",33-AH36*3,22-AH36*2)))</f>
        <v>0</v>
      </c>
      <c r="AJ36" s="8"/>
      <c r="AK36" s="22">
        <f>IF(AJ36=0,0,IF(AJ36&gt;10,1,IF(AJ35="A1",33-AJ36*3,22-AJ36*2)))</f>
        <v>0</v>
      </c>
      <c r="AL36" s="21"/>
      <c r="AM36" s="12"/>
      <c r="AN36" s="12">
        <f>IF(AL36=0,0,IF(AL36&gt;5,1,23-AL36*3))+IF(AM36=0,0,IF(AM36&gt;5,1,23-AM36*3))</f>
        <v>0</v>
      </c>
      <c r="AO36" s="12"/>
      <c r="AP36" s="12"/>
      <c r="AQ36" s="12">
        <f>IF(AO36=0,0,IF(AO36&gt;5,1,23-AO36*3))+IF(AP36=0,0,IF(AP36&gt;5,1,23-AP36*3))</f>
        <v>0</v>
      </c>
      <c r="AR36" s="12"/>
      <c r="AS36" s="12">
        <f>IF(AR36=0,0,IF(AR36&gt;5,1,23-AR36*3))</f>
        <v>0</v>
      </c>
      <c r="AT36" s="12"/>
      <c r="AU36" s="12">
        <f>IF(AT36=0,0,IF(AT36&gt;5,1,23-AT36*3))</f>
        <v>0</v>
      </c>
      <c r="AV36" s="60">
        <f t="shared" si="0"/>
        <v>0</v>
      </c>
      <c r="AW36" s="155"/>
      <c r="AX36" s="335"/>
      <c r="AY36" s="59" t="s">
        <v>62</v>
      </c>
      <c r="AZ36" s="18"/>
      <c r="BA36" s="8"/>
      <c r="BB36" s="12">
        <f>IF(AZ36=0,0,IF(AZ36&gt;5,AZ36,6-AZ36*1))+IF(BA36=0,0,IF(BA36&gt;5,BA36,6-BA36*1))</f>
        <v>0</v>
      </c>
      <c r="BC36" s="12"/>
      <c r="BD36" s="12"/>
      <c r="BE36" s="12">
        <f>IF(BC36=0,0,IF(BC36&gt;5,BC36,6-BC36*1))+IF(BD36=0,0,IF(BD36&gt;5,BD36,6-BD36*1))</f>
        <v>0</v>
      </c>
      <c r="BF36" s="27"/>
      <c r="BG36" s="28"/>
      <c r="BH36" s="28"/>
      <c r="BI36" s="8">
        <f>SUM(BF36*5+BG36*3+BH36*1)</f>
        <v>0</v>
      </c>
      <c r="BJ36" s="8"/>
      <c r="BK36" s="28"/>
      <c r="BL36" s="8"/>
      <c r="BM36" s="8">
        <f>SUM(BJ36*5+BK36*3+BL36*1)</f>
        <v>0</v>
      </c>
      <c r="BN36" s="8"/>
      <c r="BO36" s="28"/>
      <c r="BP36" s="8"/>
      <c r="BQ36" s="8">
        <f>SUM(BN36*5+BO36*3+BP36*1)</f>
        <v>0</v>
      </c>
      <c r="BR36" s="8"/>
      <c r="BS36" s="28"/>
      <c r="BT36" s="8"/>
      <c r="BU36" s="10">
        <f>SUM(BR36*5+BS36*3+BT36*1)</f>
        <v>0</v>
      </c>
      <c r="BV36" s="60">
        <f t="shared" si="2"/>
        <v>0</v>
      </c>
      <c r="BW36" s="129"/>
      <c r="BX36" s="344"/>
      <c r="BY36" s="335"/>
      <c r="BZ36" s="59" t="s">
        <v>62</v>
      </c>
      <c r="CA36" s="21"/>
      <c r="CB36" s="12">
        <f>IF(CA36=0,0,IF(CA36&gt;10,1,44-CA36*4))</f>
        <v>0</v>
      </c>
      <c r="CC36" s="12"/>
      <c r="CD36" s="25">
        <f>IF(CC36=0,0,IF(CC36=6,1,IF(CC36&gt;6,CC36,12-CC36*2)))</f>
        <v>0</v>
      </c>
      <c r="CE36" s="21"/>
      <c r="CF36" s="12"/>
      <c r="CG36" s="12"/>
      <c r="CH36" s="12"/>
      <c r="CI36" s="12"/>
      <c r="CJ36" s="87">
        <f>IF(CE36=0,0,IF(CE36&gt;5,CE36,6-CE36*1))+IF(CF36=0,0,IF(CF36&gt;5,CF36,12-CF36*2))+IF(CG36=0,0,IF(CG36&gt;5,CG36,18-CG36*3))+IF(CH36=0,0,IF(CH36&gt;5,CH36,18-CH36*3))+IF(CI36=0,0,IF(CI36&gt;5,CI36,24-CI36*4))</f>
        <v>0</v>
      </c>
      <c r="CK36" s="12"/>
      <c r="CL36" s="12"/>
      <c r="CM36" s="12"/>
      <c r="CN36" s="12"/>
      <c r="CO36" s="12"/>
      <c r="CP36" s="87">
        <f>IF(CK36=0,0,IF(CK36&gt;5,CK36,6-CK36*1))+IF(CL36=0,0,IF(CL36&gt;5,CL36,12-CL36*2))+IF(CM36=0,0,IF(CM36&gt;5,CM36,18-CM36*3))+IF(CN36=0,0,IF(CN36&gt;5,CN36,18-CN36*3))+IF(CO36=0,0,IF(CO36&gt;5,CO36,24-CO36*4))</f>
        <v>0</v>
      </c>
      <c r="CQ36" s="12"/>
      <c r="CR36" s="12"/>
      <c r="CS36" s="12"/>
      <c r="CT36" s="12"/>
      <c r="CU36" s="12"/>
      <c r="CV36" s="87">
        <f>IF(CQ36=0,0,IF(CQ36&gt;5,CQ36,6-CQ36*1))+IF(CR36=0,0,IF(CR36&gt;5,CR36,12-CR36*2))+IF(CS36=0,0,IF(CS36&gt;5,CS36,18-CS36*3))+IF(CT36=0,0,IF(CT36&gt;5,CT36,18-CT36*3))+IF(CU36=0,0,IF(CU36&gt;5,CU36,24-CU36*4))</f>
        <v>0</v>
      </c>
      <c r="CW36" s="18"/>
      <c r="CX36" s="8"/>
      <c r="CY36" s="8"/>
      <c r="CZ36" s="8"/>
      <c r="DA36" s="8"/>
      <c r="DB36" s="8"/>
      <c r="DC36" s="8"/>
      <c r="DD36" s="10"/>
      <c r="DE36" s="23">
        <f t="shared" si="1"/>
        <v>0</v>
      </c>
      <c r="DF36" s="129"/>
      <c r="DG36" s="337"/>
      <c r="DH36" s="335"/>
      <c r="DI36" s="355"/>
    </row>
    <row r="37" spans="1:113" ht="27.75" customHeight="1">
      <c r="A37" s="230" t="s">
        <v>187</v>
      </c>
      <c r="B37" s="59" t="s">
        <v>60</v>
      </c>
      <c r="C37" s="153"/>
      <c r="D37" s="154"/>
      <c r="E37" s="154"/>
      <c r="F37" s="154"/>
      <c r="G37" s="154"/>
      <c r="H37" s="8">
        <f>SUM(C37*5)</f>
        <v>0</v>
      </c>
      <c r="I37" s="154"/>
      <c r="J37" s="154"/>
      <c r="K37" s="154"/>
      <c r="L37" s="154"/>
      <c r="M37" s="154"/>
      <c r="N37" s="8">
        <f>SUM(I37*5)</f>
        <v>0</v>
      </c>
      <c r="O37" s="154"/>
      <c r="P37" s="154"/>
      <c r="Q37" s="154"/>
      <c r="R37" s="8">
        <f>SUM(O37*5)</f>
        <v>0</v>
      </c>
      <c r="S37" s="154"/>
      <c r="T37" s="154"/>
      <c r="U37" s="10">
        <f>SUM(S37*5)</f>
        <v>0</v>
      </c>
      <c r="V37" s="153"/>
      <c r="W37" s="154"/>
      <c r="X37" s="8">
        <f>SUM(V37*10)</f>
        <v>0</v>
      </c>
      <c r="Y37" s="149"/>
      <c r="Z37" s="150"/>
      <c r="AA37" s="8">
        <f>SUM(Y37*10)</f>
        <v>0</v>
      </c>
      <c r="AB37" s="8"/>
      <c r="AC37" s="10">
        <f>SUM(AB37*10)</f>
        <v>0</v>
      </c>
      <c r="AD37" s="18"/>
      <c r="AE37" s="12">
        <f>IF(AD37="A1",30,IF(AD37="A2",20,""))</f>
      </c>
      <c r="AF37" s="8"/>
      <c r="AG37" s="12">
        <f>IF(AF37="A1",30,IF(AF37="A2",20,""))</f>
      </c>
      <c r="AH37" s="8"/>
      <c r="AI37" s="12">
        <f>IF(AH37="A1",30,IF(AH37="A2",20,""))</f>
      </c>
      <c r="AJ37" s="8"/>
      <c r="AK37" s="22">
        <f>IF(AJ37="A1",30,IF(AJ37="A2",20,""))</f>
      </c>
      <c r="AL37" s="331"/>
      <c r="AM37" s="332"/>
      <c r="AN37" s="8">
        <f>SUM(AL37*10)</f>
        <v>0</v>
      </c>
      <c r="AO37" s="333"/>
      <c r="AP37" s="332"/>
      <c r="AQ37" s="8">
        <f>SUM(AO37*10)</f>
        <v>0</v>
      </c>
      <c r="AR37" s="12"/>
      <c r="AS37" s="8">
        <f>SUM(AR37*10)</f>
        <v>0</v>
      </c>
      <c r="AT37" s="12"/>
      <c r="AU37" s="8">
        <f>SUM(AT37*10)</f>
        <v>0</v>
      </c>
      <c r="AV37" s="60">
        <f t="shared" si="0"/>
        <v>0</v>
      </c>
      <c r="AW37" s="155">
        <f>SUM(AV37,AV38)</f>
        <v>0</v>
      </c>
      <c r="AX37" s="334" t="str">
        <f ca="1">IF(CELL("contenuto",$A37)="","",CELL("contenuto",$A37))</f>
        <v>A.S.D. RITMICA MESTRINA</v>
      </c>
      <c r="AY37" s="59" t="s">
        <v>61</v>
      </c>
      <c r="AZ37" s="18">
        <v>1</v>
      </c>
      <c r="BA37" s="8">
        <v>1</v>
      </c>
      <c r="BB37" s="8">
        <f>SUM(AZ37:BA37)</f>
        <v>2</v>
      </c>
      <c r="BC37" s="8">
        <v>1</v>
      </c>
      <c r="BD37" s="8"/>
      <c r="BE37" s="8">
        <f>SUM(BC37:BD37)</f>
        <v>1</v>
      </c>
      <c r="BF37" s="27"/>
      <c r="BG37" s="14"/>
      <c r="BH37" s="28"/>
      <c r="BI37" s="8">
        <f>SUM(BF37*2+BH37*2)</f>
        <v>0</v>
      </c>
      <c r="BJ37" s="8"/>
      <c r="BK37" s="14"/>
      <c r="BL37" s="8"/>
      <c r="BM37" s="8">
        <f>SUM(BJ37*2+BL37*2)</f>
        <v>0</v>
      </c>
      <c r="BN37" s="8"/>
      <c r="BO37" s="14"/>
      <c r="BP37" s="8"/>
      <c r="BQ37" s="8">
        <f>SUM(BN37*2+BP37*2)</f>
        <v>0</v>
      </c>
      <c r="BR37" s="8"/>
      <c r="BS37" s="14"/>
      <c r="BT37" s="8"/>
      <c r="BU37" s="10">
        <f>SUM(BR37*2+BT37*2)</f>
        <v>0</v>
      </c>
      <c r="BV37" s="60">
        <f t="shared" si="2"/>
        <v>3</v>
      </c>
      <c r="BW37" s="129">
        <f>SUM(BV37,BV38)</f>
        <v>3</v>
      </c>
      <c r="BX37" s="343">
        <f>SUM(AW37,BW37)</f>
        <v>3</v>
      </c>
      <c r="BY37" s="334" t="str">
        <f ca="1">IF(CELL("contenuto",$A37)="","",CELL("contenuto",$A37))</f>
        <v>A.S.D. RITMICA MESTRINA</v>
      </c>
      <c r="BZ37" s="59" t="s">
        <v>61</v>
      </c>
      <c r="CA37" s="21"/>
      <c r="CB37" s="12">
        <f>SUM(CA37*25)</f>
        <v>0</v>
      </c>
      <c r="CC37" s="12"/>
      <c r="CD37" s="25">
        <f>SUM(CC37*6)</f>
        <v>0</v>
      </c>
      <c r="CE37" s="21"/>
      <c r="CF37" s="12"/>
      <c r="CG37" s="12"/>
      <c r="CH37" s="12"/>
      <c r="CI37" s="12"/>
      <c r="CJ37" s="87">
        <f>SUM(CE37*3+CF37*6+CG37*10+CH37*15+CI37*20)</f>
        <v>0</v>
      </c>
      <c r="CK37" s="12"/>
      <c r="CL37" s="12"/>
      <c r="CM37" s="12"/>
      <c r="CN37" s="12"/>
      <c r="CO37" s="12"/>
      <c r="CP37" s="87">
        <f>SUM(CK37*3+CL37*6+CM37*10+CN37*15+CO37*20)</f>
        <v>0</v>
      </c>
      <c r="CQ37" s="12"/>
      <c r="CR37" s="12"/>
      <c r="CS37" s="12"/>
      <c r="CT37" s="12"/>
      <c r="CU37" s="12"/>
      <c r="CV37" s="87">
        <f>SUM(CQ37*3+CR37*6+CS37*10+CT37*15+CU37*20)</f>
        <v>0</v>
      </c>
      <c r="CW37" s="18"/>
      <c r="CX37" s="8"/>
      <c r="CY37" s="8"/>
      <c r="CZ37" s="8"/>
      <c r="DA37" s="8"/>
      <c r="DB37" s="8"/>
      <c r="DC37" s="8"/>
      <c r="DD37" s="10"/>
      <c r="DE37" s="23">
        <f t="shared" si="1"/>
        <v>0</v>
      </c>
      <c r="DF37" s="129">
        <f>SUM(DE37,DE38)</f>
        <v>0</v>
      </c>
      <c r="DG37" s="336">
        <f>SUM(DF37)</f>
        <v>0</v>
      </c>
      <c r="DH37" s="334" t="str">
        <f ca="1">IF(CELL("contenuto",$A37)="","",CELL("contenuto",$A37))</f>
        <v>A.S.D. RITMICA MESTRINA</v>
      </c>
      <c r="DI37" s="355">
        <f>SUM(BX37,DG37)</f>
        <v>3</v>
      </c>
    </row>
    <row r="38" spans="1:113" ht="27.75" customHeight="1">
      <c r="A38" s="235"/>
      <c r="B38" s="59" t="s">
        <v>62</v>
      </c>
      <c r="C38" s="18"/>
      <c r="D38" s="8"/>
      <c r="E38" s="8"/>
      <c r="F38" s="8"/>
      <c r="G38" s="8"/>
      <c r="H38" s="12">
        <f>IF(C38=0,0,IF(C38&gt;15,1,32-C38*2))+IF(D38=0,0,IF(D38&gt;15,1,32-D38*2))+IF(E38=0,0,IF(E38&gt;15,1,32-E38*2))+IF(F38=0,0,IF(F38&gt;15,1,32-F38*2))+IF(G38=0,0,IF(G38&gt;15,1,32-G38*2))</f>
        <v>0</v>
      </c>
      <c r="I38" s="8"/>
      <c r="J38" s="8"/>
      <c r="K38" s="8"/>
      <c r="L38" s="8"/>
      <c r="M38" s="8"/>
      <c r="N38" s="12">
        <f>IF(I38=0,0,IF(I38&gt;15,1,32-I38*2))+IF(J38=0,0,IF(J38&gt;15,1,32-J38*2))+IF(K38=0,0,IF(K38&gt;15,1,32-K38*2))+IF(L38=0,0,IF(L38&gt;15,1,32-L38*2))+IF(M38=0,0,IF(M38&gt;15,1,32-M38*2))</f>
        <v>0</v>
      </c>
      <c r="O38" s="8"/>
      <c r="P38" s="8"/>
      <c r="Q38" s="8"/>
      <c r="R38" s="12">
        <f>IF(O38=0,0,IF(O38&gt;15,1,32-O38*2))+IF(P38=0,0,IF(P38&gt;15,1,32-P38*2))+IF(Q38=0,0,IF(Q38&gt;15,1,32-Q38*2))</f>
        <v>0</v>
      </c>
      <c r="S38" s="8"/>
      <c r="T38" s="8"/>
      <c r="U38" s="25">
        <f>IF(S38=0,0,IF(S38&gt;15,1,32-S38*2))+IF(T38=0,0,IF(T38&gt;15,1,32-T38*2))</f>
        <v>0</v>
      </c>
      <c r="V38" s="18"/>
      <c r="W38" s="8"/>
      <c r="X38" s="12">
        <f>IF(V38=0,0,IF(V38&gt;5,1,18-V38*3))+IF(W38=0,0,IF(W38&gt;5,1,18-W38*3))</f>
        <v>0</v>
      </c>
      <c r="Y38" s="8"/>
      <c r="Z38" s="8"/>
      <c r="AA38" s="12">
        <f>IF(Y38=0,0,IF(Y38&gt;5,1,18-Y38*3))+IF(Z38=0,0,IF(Z38&gt;5,1,18-Z38*3))</f>
        <v>0</v>
      </c>
      <c r="AB38" s="8"/>
      <c r="AC38" s="25">
        <f>IF(AB38=0,0,IF(AB38&gt;5,1,18-AB38*3))</f>
        <v>0</v>
      </c>
      <c r="AD38" s="18"/>
      <c r="AE38" s="12">
        <f>IF(AD38=0,0,IF(AD38&gt;10,1,IF(AD37="A1",33-AD38*3,22-AD38*2)))</f>
        <v>0</v>
      </c>
      <c r="AF38" s="8"/>
      <c r="AG38" s="12">
        <f>IF(AF38=0,0,IF(AF38&gt;10,1,IF(AF37="A1",33-AF38*3,22-AF38*2)))</f>
        <v>0</v>
      </c>
      <c r="AH38" s="8"/>
      <c r="AI38" s="12">
        <f>IF(AH38=0,0,IF(AH38&gt;10,1,IF(AH37="A1",33-AH38*3,22-AH38*2)))</f>
        <v>0</v>
      </c>
      <c r="AJ38" s="8"/>
      <c r="AK38" s="22">
        <f>IF(AJ38=0,0,IF(AJ38&gt;10,1,IF(AJ37="A1",33-AJ38*3,22-AJ38*2)))</f>
        <v>0</v>
      </c>
      <c r="AL38" s="21"/>
      <c r="AM38" s="12"/>
      <c r="AN38" s="12">
        <f>IF(AL38=0,0,IF(AL38&gt;5,1,23-AL38*3))+IF(AM38=0,0,IF(AM38&gt;5,1,23-AM38*3))</f>
        <v>0</v>
      </c>
      <c r="AO38" s="12"/>
      <c r="AP38" s="12"/>
      <c r="AQ38" s="12">
        <f>IF(AO38=0,0,IF(AO38&gt;5,1,23-AO38*3))+IF(AP38=0,0,IF(AP38&gt;5,1,23-AP38*3))</f>
        <v>0</v>
      </c>
      <c r="AR38" s="12"/>
      <c r="AS38" s="12">
        <f>IF(AR38=0,0,IF(AR38&gt;5,1,23-AR38*3))</f>
        <v>0</v>
      </c>
      <c r="AT38" s="12"/>
      <c r="AU38" s="12">
        <f>IF(AT38=0,0,IF(AT38&gt;5,1,23-AT38*3))</f>
        <v>0</v>
      </c>
      <c r="AV38" s="60">
        <f t="shared" si="0"/>
        <v>0</v>
      </c>
      <c r="AW38" s="155"/>
      <c r="AX38" s="335"/>
      <c r="AY38" s="59" t="s">
        <v>62</v>
      </c>
      <c r="AZ38" s="18"/>
      <c r="BA38" s="8"/>
      <c r="BB38" s="12">
        <f>IF(AZ38=0,0,IF(AZ38&gt;5,AZ38,6-AZ38*1))+IF(BA38=0,0,IF(BA38&gt;5,BA38,6-BA38*1))</f>
        <v>0</v>
      </c>
      <c r="BC38" s="12"/>
      <c r="BD38" s="12"/>
      <c r="BE38" s="12">
        <f>IF(BC38=0,0,IF(BC38&gt;5,BC38,6-BC38*1))+IF(BD38=0,0,IF(BD38&gt;5,BD38,6-BD38*1))</f>
        <v>0</v>
      </c>
      <c r="BF38" s="27"/>
      <c r="BG38" s="28"/>
      <c r="BH38" s="28"/>
      <c r="BI38" s="8">
        <f>SUM(BF38*5+BG38*3+BH38*1)</f>
        <v>0</v>
      </c>
      <c r="BJ38" s="8"/>
      <c r="BK38" s="28"/>
      <c r="BL38" s="8"/>
      <c r="BM38" s="8">
        <f>SUM(BJ38*5+BK38*3+BL38*1)</f>
        <v>0</v>
      </c>
      <c r="BN38" s="8"/>
      <c r="BO38" s="28"/>
      <c r="BP38" s="8"/>
      <c r="BQ38" s="8">
        <f>SUM(BN38*5+BO38*3+BP38*1)</f>
        <v>0</v>
      </c>
      <c r="BR38" s="8"/>
      <c r="BS38" s="28"/>
      <c r="BT38" s="8"/>
      <c r="BU38" s="10">
        <f>SUM(BR38*5+BS38*3+BT38*1)</f>
        <v>0</v>
      </c>
      <c r="BV38" s="60">
        <f t="shared" si="2"/>
        <v>0</v>
      </c>
      <c r="BW38" s="129"/>
      <c r="BX38" s="344"/>
      <c r="BY38" s="335"/>
      <c r="BZ38" s="59" t="s">
        <v>62</v>
      </c>
      <c r="CA38" s="21"/>
      <c r="CB38" s="12">
        <f>IF(CA38=0,0,IF(CA38&gt;10,1,44-CA38*4))</f>
        <v>0</v>
      </c>
      <c r="CC38" s="12"/>
      <c r="CD38" s="25">
        <f>IF(CC38=0,0,IF(CC38=6,1,IF(CC38&gt;6,CC38,12-CC38*2)))</f>
        <v>0</v>
      </c>
      <c r="CE38" s="21"/>
      <c r="CF38" s="12"/>
      <c r="CG38" s="12"/>
      <c r="CH38" s="12"/>
      <c r="CI38" s="12"/>
      <c r="CJ38" s="87">
        <f>IF(CE38=0,0,IF(CE38&gt;5,CE38,6-CE38*1))+IF(CF38=0,0,IF(CF38&gt;5,CF38,12-CF38*2))+IF(CG38=0,0,IF(CG38&gt;5,CG38,18-CG38*3))+IF(CH38=0,0,IF(CH38&gt;5,CH38,18-CH38*3))+IF(CI38=0,0,IF(CI38&gt;5,CI38,24-CI38*4))</f>
        <v>0</v>
      </c>
      <c r="CK38" s="12"/>
      <c r="CL38" s="12"/>
      <c r="CM38" s="12"/>
      <c r="CN38" s="12"/>
      <c r="CO38" s="12"/>
      <c r="CP38" s="87">
        <f>IF(CK38=0,0,IF(CK38&gt;5,CK38,6-CK38*1))+IF(CL38=0,0,IF(CL38&gt;5,CL38,12-CL38*2))+IF(CM38=0,0,IF(CM38&gt;5,CM38,18-CM38*3))+IF(CN38=0,0,IF(CN38&gt;5,CN38,18-CN38*3))+IF(CO38=0,0,IF(CO38&gt;5,CO38,24-CO38*4))</f>
        <v>0</v>
      </c>
      <c r="CQ38" s="12"/>
      <c r="CR38" s="12"/>
      <c r="CS38" s="12"/>
      <c r="CT38" s="12"/>
      <c r="CU38" s="12"/>
      <c r="CV38" s="87">
        <f>IF(CQ38=0,0,IF(CQ38&gt;5,CQ38,6-CQ38*1))+IF(CR38=0,0,IF(CR38&gt;5,CR38,12-CR38*2))+IF(CS38=0,0,IF(CS38&gt;5,CS38,18-CS38*3))+IF(CT38=0,0,IF(CT38&gt;5,CT38,18-CT38*3))+IF(CU38=0,0,IF(CU38&gt;5,CU38,24-CU38*4))</f>
        <v>0</v>
      </c>
      <c r="CW38" s="18"/>
      <c r="CX38" s="8"/>
      <c r="CY38" s="8"/>
      <c r="CZ38" s="8"/>
      <c r="DA38" s="8"/>
      <c r="DB38" s="8"/>
      <c r="DC38" s="8"/>
      <c r="DD38" s="10"/>
      <c r="DE38" s="23">
        <f t="shared" si="1"/>
        <v>0</v>
      </c>
      <c r="DF38" s="129"/>
      <c r="DG38" s="337"/>
      <c r="DH38" s="335"/>
      <c r="DI38" s="355"/>
    </row>
    <row r="39" spans="1:113" ht="27.75" customHeight="1">
      <c r="A39" s="230" t="s">
        <v>152</v>
      </c>
      <c r="B39" s="59" t="s">
        <v>60</v>
      </c>
      <c r="C39" s="153"/>
      <c r="D39" s="154"/>
      <c r="E39" s="154"/>
      <c r="F39" s="154"/>
      <c r="G39" s="154"/>
      <c r="H39" s="8">
        <f>SUM(C39*5)</f>
        <v>0</v>
      </c>
      <c r="I39" s="154">
        <v>1</v>
      </c>
      <c r="J39" s="154"/>
      <c r="K39" s="154"/>
      <c r="L39" s="154"/>
      <c r="M39" s="154"/>
      <c r="N39" s="8">
        <f>SUM(I39*5)</f>
        <v>5</v>
      </c>
      <c r="O39" s="154">
        <v>1</v>
      </c>
      <c r="P39" s="154"/>
      <c r="Q39" s="154"/>
      <c r="R39" s="8">
        <f>SUM(O39*5)</f>
        <v>5</v>
      </c>
      <c r="S39" s="154">
        <v>1</v>
      </c>
      <c r="T39" s="154"/>
      <c r="U39" s="10">
        <f>SUM(S39*5)</f>
        <v>5</v>
      </c>
      <c r="V39" s="153">
        <v>1</v>
      </c>
      <c r="W39" s="154"/>
      <c r="X39" s="8">
        <f>SUM(V39*10)</f>
        <v>10</v>
      </c>
      <c r="Y39" s="149">
        <v>1</v>
      </c>
      <c r="Z39" s="150"/>
      <c r="AA39" s="8">
        <f>SUM(Y39*10)</f>
        <v>10</v>
      </c>
      <c r="AB39" s="8"/>
      <c r="AC39" s="10">
        <f>SUM(AB39*10)</f>
        <v>0</v>
      </c>
      <c r="AD39" s="18"/>
      <c r="AE39" s="12">
        <f>IF(AD39="A1",30,IF(AD39="A2",20,""))</f>
      </c>
      <c r="AF39" s="8"/>
      <c r="AG39" s="12">
        <f>IF(AF39="A1",30,IF(AF39="A2",20,""))</f>
      </c>
      <c r="AH39" s="8"/>
      <c r="AI39" s="12">
        <f>IF(AH39="A1",30,IF(AH39="A2",20,""))</f>
      </c>
      <c r="AJ39" s="8"/>
      <c r="AK39" s="22">
        <f>IF(AJ39="A1",30,IF(AJ39="A2",20,""))</f>
      </c>
      <c r="AL39" s="331"/>
      <c r="AM39" s="332"/>
      <c r="AN39" s="8">
        <f>SUM(AL39*10)</f>
        <v>0</v>
      </c>
      <c r="AO39" s="333"/>
      <c r="AP39" s="332"/>
      <c r="AQ39" s="8">
        <f>SUM(AO39*10)</f>
        <v>0</v>
      </c>
      <c r="AR39" s="12"/>
      <c r="AS39" s="8">
        <f>SUM(AR39*10)</f>
        <v>0</v>
      </c>
      <c r="AT39" s="12">
        <v>1</v>
      </c>
      <c r="AU39" s="8">
        <f>SUM(AT39*10)</f>
        <v>10</v>
      </c>
      <c r="AV39" s="60">
        <f t="shared" si="0"/>
        <v>45</v>
      </c>
      <c r="AW39" s="155">
        <f>SUM(AV39,AV40)</f>
        <v>77</v>
      </c>
      <c r="AX39" s="334" t="str">
        <f ca="1">IF(CELL("contenuto",$A39)="","",CELL("contenuto",$A39))</f>
        <v>A.S.D. ALFA MASERÀ</v>
      </c>
      <c r="AY39" s="59" t="s">
        <v>61</v>
      </c>
      <c r="AZ39" s="18"/>
      <c r="BA39" s="8">
        <v>4</v>
      </c>
      <c r="BB39" s="8">
        <f>SUM(AZ39:BA39)</f>
        <v>4</v>
      </c>
      <c r="BC39" s="8"/>
      <c r="BD39" s="8">
        <v>4</v>
      </c>
      <c r="BE39" s="8">
        <f>SUM(BC39:BD39)</f>
        <v>4</v>
      </c>
      <c r="BF39" s="27">
        <v>5</v>
      </c>
      <c r="BG39" s="14"/>
      <c r="BH39" s="28">
        <v>6</v>
      </c>
      <c r="BI39" s="8">
        <f>SUM(BF39*2+BH39*2)</f>
        <v>22</v>
      </c>
      <c r="BJ39" s="8">
        <v>5</v>
      </c>
      <c r="BK39" s="14"/>
      <c r="BL39" s="8">
        <v>6</v>
      </c>
      <c r="BM39" s="8">
        <f>SUM(BJ39*2+BL39*2)</f>
        <v>22</v>
      </c>
      <c r="BN39" s="8">
        <v>4</v>
      </c>
      <c r="BO39" s="14"/>
      <c r="BP39" s="8">
        <v>5</v>
      </c>
      <c r="BQ39" s="8">
        <f>SUM(BN39*2+BP39*2)</f>
        <v>18</v>
      </c>
      <c r="BR39" s="8"/>
      <c r="BS39" s="14"/>
      <c r="BT39" s="8"/>
      <c r="BU39" s="10">
        <f>SUM(BR39*2+BT39*2)</f>
        <v>0</v>
      </c>
      <c r="BV39" s="60">
        <f t="shared" si="2"/>
        <v>70</v>
      </c>
      <c r="BW39" s="129">
        <f>SUM(BV39,BV40)</f>
        <v>90</v>
      </c>
      <c r="BX39" s="343">
        <f>SUM(AW39,BW39)</f>
        <v>167</v>
      </c>
      <c r="BY39" s="334" t="str">
        <f ca="1">IF(CELL("contenuto",$A39)="","",CELL("contenuto",$A39))</f>
        <v>A.S.D. ALFA MASERÀ</v>
      </c>
      <c r="BZ39" s="59" t="s">
        <v>61</v>
      </c>
      <c r="CA39" s="21"/>
      <c r="CB39" s="12">
        <f>SUM(CA39*25)</f>
        <v>0</v>
      </c>
      <c r="CC39" s="12"/>
      <c r="CD39" s="25">
        <f>SUM(CC39*6)</f>
        <v>0</v>
      </c>
      <c r="CE39" s="21"/>
      <c r="CF39" s="12"/>
      <c r="CG39" s="12"/>
      <c r="CH39" s="12"/>
      <c r="CI39" s="12"/>
      <c r="CJ39" s="87">
        <f>SUM(CE39*3+CF39*6+CG39*10+CH39*15+CI39*20)</f>
        <v>0</v>
      </c>
      <c r="CK39" s="12"/>
      <c r="CL39" s="12"/>
      <c r="CM39" s="12"/>
      <c r="CN39" s="12"/>
      <c r="CO39" s="12"/>
      <c r="CP39" s="87">
        <f>SUM(CK39*3+CL39*6+CM39*10+CN39*15+CO39*20)</f>
        <v>0</v>
      </c>
      <c r="CQ39" s="12"/>
      <c r="CR39" s="12"/>
      <c r="CS39" s="12"/>
      <c r="CT39" s="12"/>
      <c r="CU39" s="12"/>
      <c r="CV39" s="87">
        <f>SUM(CQ39*3+CR39*6+CS39*10+CT39*15+CU39*20)</f>
        <v>0</v>
      </c>
      <c r="CW39" s="18"/>
      <c r="CX39" s="8"/>
      <c r="CY39" s="8"/>
      <c r="CZ39" s="8"/>
      <c r="DA39" s="8"/>
      <c r="DB39" s="8"/>
      <c r="DC39" s="8"/>
      <c r="DD39" s="10"/>
      <c r="DE39" s="23">
        <f t="shared" si="1"/>
        <v>0</v>
      </c>
      <c r="DF39" s="129">
        <f>SUM(DE39,DE40)</f>
        <v>0</v>
      </c>
      <c r="DG39" s="336">
        <f>SUM(DF39)</f>
        <v>0</v>
      </c>
      <c r="DH39" s="334" t="str">
        <f ca="1">IF(CELL("contenuto",$A39)="","",CELL("contenuto",$A39))</f>
        <v>A.S.D. ALFA MASERÀ</v>
      </c>
      <c r="DI39" s="355">
        <f>SUM(BX39,DG39)</f>
        <v>167</v>
      </c>
    </row>
    <row r="40" spans="1:113" ht="27.75" customHeight="1">
      <c r="A40" s="235"/>
      <c r="B40" s="59" t="s">
        <v>62</v>
      </c>
      <c r="C40" s="18"/>
      <c r="D40" s="8"/>
      <c r="E40" s="8"/>
      <c r="F40" s="8"/>
      <c r="G40" s="8"/>
      <c r="H40" s="12">
        <f>IF(C40=0,0,IF(C40&gt;15,1,32-C40*2))+IF(D40=0,0,IF(D40&gt;15,1,32-D40*2))+IF(E40=0,0,IF(E40&gt;15,1,32-E40*2))+IF(F40=0,0,IF(F40&gt;15,1,32-F40*2))+IF(G40=0,0,IF(G40&gt;15,1,32-G40*2))</f>
        <v>0</v>
      </c>
      <c r="I40" s="8">
        <v>5</v>
      </c>
      <c r="J40" s="8"/>
      <c r="K40" s="8"/>
      <c r="L40" s="8"/>
      <c r="M40" s="8"/>
      <c r="N40" s="12">
        <f>IF(I40=0,0,IF(I40&gt;15,1,32-I40*2))+IF(J40=0,0,IF(J40&gt;15,1,32-J40*2))+IF(K40=0,0,IF(K40&gt;15,1,32-K40*2))+IF(L40=0,0,IF(L40&gt;15,1,32-L40*2))+IF(M40=0,0,IF(M40&gt;15,1,32-M40*2))</f>
        <v>22</v>
      </c>
      <c r="O40" s="8">
        <v>14</v>
      </c>
      <c r="P40" s="8"/>
      <c r="Q40" s="8"/>
      <c r="R40" s="12">
        <f>IF(O40=0,0,IF(O40&gt;15,1,32-O40*2))+IF(P40=0,0,IF(P40&gt;15,1,32-P40*2))+IF(Q40=0,0,IF(Q40&gt;15,1,32-Q40*2))</f>
        <v>4</v>
      </c>
      <c r="S40" s="8">
        <v>60</v>
      </c>
      <c r="T40" s="8"/>
      <c r="U40" s="25">
        <f>IF(S40=0,0,IF(S40&gt;15,1,32-S40*2))+IF(T40=0,0,IF(T40&gt;15,1,32-T40*2))</f>
        <v>1</v>
      </c>
      <c r="V40" s="18">
        <v>5</v>
      </c>
      <c r="W40" s="8"/>
      <c r="X40" s="12">
        <f>IF(V40=0,0,IF(V40&gt;5,1,18-V40*3))+IF(W40=0,0,IF(W40&gt;5,1,18-W40*3))</f>
        <v>3</v>
      </c>
      <c r="Y40" s="8">
        <v>12</v>
      </c>
      <c r="Z40" s="8"/>
      <c r="AA40" s="12">
        <f>IF(Y40=0,0,IF(Y40&gt;5,1,18-Y40*3))+IF(Z40=0,0,IF(Z40&gt;5,1,18-Z40*3))</f>
        <v>1</v>
      </c>
      <c r="AB40" s="8"/>
      <c r="AC40" s="25">
        <f>IF(AB40=0,0,IF(AB40&gt;5,1,18-AB40*3))</f>
        <v>0</v>
      </c>
      <c r="AD40" s="18"/>
      <c r="AE40" s="12">
        <f>IF(AD40=0,0,IF(AD40&gt;10,1,IF(AD39="A1",33-AD40*3,22-AD40*2)))</f>
        <v>0</v>
      </c>
      <c r="AF40" s="8"/>
      <c r="AG40" s="12">
        <f>IF(AF40=0,0,IF(AF40&gt;10,1,IF(AF39="A1",33-AF40*3,22-AF40*2)))</f>
        <v>0</v>
      </c>
      <c r="AH40" s="8"/>
      <c r="AI40" s="12">
        <f>IF(AH40=0,0,IF(AH40&gt;10,1,IF(AH39="A1",33-AH40*3,22-AH40*2)))</f>
        <v>0</v>
      </c>
      <c r="AJ40" s="8"/>
      <c r="AK40" s="22">
        <f>IF(AJ40=0,0,IF(AJ40&gt;10,1,IF(AJ39="A1",33-AJ40*3,22-AJ40*2)))</f>
        <v>0</v>
      </c>
      <c r="AL40" s="21"/>
      <c r="AM40" s="12"/>
      <c r="AN40" s="12">
        <f>IF(AL40=0,0,IF(AL40&gt;5,1,23-AL40*3))+IF(AM40=0,0,IF(AM40&gt;5,1,23-AM40*3))</f>
        <v>0</v>
      </c>
      <c r="AO40" s="12"/>
      <c r="AP40" s="12"/>
      <c r="AQ40" s="12">
        <f>IF(AO40=0,0,IF(AO40&gt;5,1,23-AO40*3))+IF(AP40=0,0,IF(AP40&gt;5,1,23-AP40*3))</f>
        <v>0</v>
      </c>
      <c r="AR40" s="12"/>
      <c r="AS40" s="12">
        <f>IF(AR40=0,0,IF(AR40&gt;5,1,23-AR40*3))</f>
        <v>0</v>
      </c>
      <c r="AT40" s="12">
        <v>32</v>
      </c>
      <c r="AU40" s="12">
        <f>IF(AT40=0,0,IF(AT40&gt;5,1,23-AT40*3))</f>
        <v>1</v>
      </c>
      <c r="AV40" s="60">
        <f t="shared" si="0"/>
        <v>32</v>
      </c>
      <c r="AW40" s="155"/>
      <c r="AX40" s="335"/>
      <c r="AY40" s="59" t="s">
        <v>62</v>
      </c>
      <c r="AZ40" s="18"/>
      <c r="BA40" s="8">
        <v>3</v>
      </c>
      <c r="BB40" s="12">
        <f>IF(AZ40=0,0,IF(AZ40&gt;5,AZ40,6-AZ40*1))+IF(BA40=0,0,IF(BA40&gt;5,BA40,6-BA40*1))</f>
        <v>3</v>
      </c>
      <c r="BC40" s="12"/>
      <c r="BD40" s="12"/>
      <c r="BE40" s="12">
        <f>IF(BC40=0,0,IF(BC40&gt;5,BC40,6-BC40*1))+IF(BD40=0,0,IF(BD40&gt;5,BD40,6-BD40*1))</f>
        <v>0</v>
      </c>
      <c r="BF40" s="27">
        <v>2</v>
      </c>
      <c r="BG40" s="28"/>
      <c r="BH40" s="28"/>
      <c r="BI40" s="8">
        <f>SUM(BF40*5+BG40*3+BH40*1)</f>
        <v>10</v>
      </c>
      <c r="BJ40" s="8"/>
      <c r="BK40" s="28">
        <v>2</v>
      </c>
      <c r="BL40" s="8">
        <v>1</v>
      </c>
      <c r="BM40" s="8">
        <f>SUM(BJ40*5+BK40*3+BL40*1)</f>
        <v>7</v>
      </c>
      <c r="BN40" s="8"/>
      <c r="BO40" s="28"/>
      <c r="BP40" s="8"/>
      <c r="BQ40" s="8">
        <f>SUM(BN40*5+BO40*3+BP40*1)</f>
        <v>0</v>
      </c>
      <c r="BR40" s="8"/>
      <c r="BS40" s="28"/>
      <c r="BT40" s="8"/>
      <c r="BU40" s="10">
        <f>SUM(BR40*5+BS40*3+BT40*1)</f>
        <v>0</v>
      </c>
      <c r="BV40" s="60">
        <f t="shared" si="2"/>
        <v>20</v>
      </c>
      <c r="BW40" s="129"/>
      <c r="BX40" s="344"/>
      <c r="BY40" s="335"/>
      <c r="BZ40" s="59" t="s">
        <v>62</v>
      </c>
      <c r="CA40" s="21"/>
      <c r="CB40" s="12">
        <f>IF(CA40=0,0,IF(CA40&gt;10,1,44-CA40*4))</f>
        <v>0</v>
      </c>
      <c r="CC40" s="12"/>
      <c r="CD40" s="25">
        <f>IF(CC40=0,0,IF(CC40=6,1,IF(CC40&gt;6,CC40,12-CC40*2)))</f>
        <v>0</v>
      </c>
      <c r="CE40" s="21"/>
      <c r="CF40" s="12"/>
      <c r="CG40" s="12"/>
      <c r="CH40" s="12"/>
      <c r="CI40" s="12"/>
      <c r="CJ40" s="87">
        <f>IF(CE40=0,0,IF(CE40&gt;5,CE40,6-CE40*1))+IF(CF40=0,0,IF(CF40&gt;5,CF40,12-CF40*2))+IF(CG40=0,0,IF(CG40&gt;5,CG40,18-CG40*3))+IF(CH40=0,0,IF(CH40&gt;5,CH40,18-CH40*3))+IF(CI40=0,0,IF(CI40&gt;5,CI40,24-CI40*4))</f>
        <v>0</v>
      </c>
      <c r="CK40" s="12"/>
      <c r="CL40" s="12"/>
      <c r="CM40" s="12"/>
      <c r="CN40" s="12"/>
      <c r="CO40" s="12"/>
      <c r="CP40" s="87">
        <f>IF(CK40=0,0,IF(CK40&gt;5,CK40,6-CK40*1))+IF(CL40=0,0,IF(CL40&gt;5,CL40,12-CL40*2))+IF(CM40=0,0,IF(CM40&gt;5,CM40,18-CM40*3))+IF(CN40=0,0,IF(CN40&gt;5,CN40,18-CN40*3))+IF(CO40=0,0,IF(CO40&gt;5,CO40,24-CO40*4))</f>
        <v>0</v>
      </c>
      <c r="CQ40" s="12"/>
      <c r="CR40" s="12"/>
      <c r="CS40" s="12"/>
      <c r="CT40" s="12"/>
      <c r="CU40" s="12"/>
      <c r="CV40" s="87">
        <f>IF(CQ40=0,0,IF(CQ40&gt;5,CQ40,6-CQ40*1))+IF(CR40=0,0,IF(CR40&gt;5,CR40,12-CR40*2))+IF(CS40=0,0,IF(CS40&gt;5,CS40,18-CS40*3))+IF(CT40=0,0,IF(CT40&gt;5,CT40,18-CT40*3))+IF(CU40=0,0,IF(CU40&gt;5,CU40,24-CU40*4))</f>
        <v>0</v>
      </c>
      <c r="CW40" s="18"/>
      <c r="CX40" s="8"/>
      <c r="CY40" s="8"/>
      <c r="CZ40" s="8"/>
      <c r="DA40" s="8"/>
      <c r="DB40" s="8"/>
      <c r="DC40" s="8"/>
      <c r="DD40" s="10"/>
      <c r="DE40" s="23">
        <f t="shared" si="1"/>
        <v>0</v>
      </c>
      <c r="DF40" s="129"/>
      <c r="DG40" s="337"/>
      <c r="DH40" s="335"/>
      <c r="DI40" s="355"/>
    </row>
    <row r="41" spans="1:113" ht="27.75" customHeight="1">
      <c r="A41" s="230" t="s">
        <v>158</v>
      </c>
      <c r="B41" s="59" t="s">
        <v>60</v>
      </c>
      <c r="C41" s="153"/>
      <c r="D41" s="154"/>
      <c r="E41" s="154"/>
      <c r="F41" s="154"/>
      <c r="G41" s="154"/>
      <c r="H41" s="8">
        <f>SUM(C41*5)</f>
        <v>0</v>
      </c>
      <c r="I41" s="154"/>
      <c r="J41" s="154"/>
      <c r="K41" s="154"/>
      <c r="L41" s="154"/>
      <c r="M41" s="154"/>
      <c r="N41" s="8">
        <f>SUM(I41*5)</f>
        <v>0</v>
      </c>
      <c r="O41" s="149"/>
      <c r="P41" s="237"/>
      <c r="Q41" s="150"/>
      <c r="R41" s="8">
        <f>SUM(O41*5)</f>
        <v>0</v>
      </c>
      <c r="S41" s="154"/>
      <c r="T41" s="154"/>
      <c r="U41" s="10">
        <f>SUM(S41*5)</f>
        <v>0</v>
      </c>
      <c r="V41" s="153"/>
      <c r="W41" s="154"/>
      <c r="X41" s="8">
        <f>SUM(V41*10)</f>
        <v>0</v>
      </c>
      <c r="Y41" s="149"/>
      <c r="Z41" s="150"/>
      <c r="AA41" s="8">
        <f>SUM(Y41*10)</f>
        <v>0</v>
      </c>
      <c r="AB41" s="8"/>
      <c r="AC41" s="10">
        <f>SUM(AB41*10)</f>
        <v>0</v>
      </c>
      <c r="AD41" s="18"/>
      <c r="AE41" s="12">
        <f>IF(AD41="A1",30,IF(AD41="A2",20,""))</f>
      </c>
      <c r="AF41" s="8"/>
      <c r="AG41" s="12">
        <f>IF(AF41="A1",30,IF(AF41="A2",20,""))</f>
      </c>
      <c r="AH41" s="8"/>
      <c r="AI41" s="12">
        <f>IF(AH41="A1",30,IF(AH41="A2",20,""))</f>
      </c>
      <c r="AJ41" s="8"/>
      <c r="AK41" s="22">
        <f>IF(AJ41="A1",30,IF(AJ41="A2",20,""))</f>
      </c>
      <c r="AL41" s="331">
        <v>1</v>
      </c>
      <c r="AM41" s="332"/>
      <c r="AN41" s="8">
        <f>SUM(AL41*10)</f>
        <v>10</v>
      </c>
      <c r="AO41" s="333"/>
      <c r="AP41" s="332"/>
      <c r="AQ41" s="8">
        <f>SUM(AO41*10)</f>
        <v>0</v>
      </c>
      <c r="AR41" s="12"/>
      <c r="AS41" s="8">
        <f>SUM(AR41*10)</f>
        <v>0</v>
      </c>
      <c r="AT41" s="12"/>
      <c r="AU41" s="8">
        <f>SUM(AT41*10)</f>
        <v>0</v>
      </c>
      <c r="AV41" s="60">
        <f t="shared" si="0"/>
        <v>10</v>
      </c>
      <c r="AW41" s="155">
        <f>SUM(AV41,AV42)</f>
        <v>11</v>
      </c>
      <c r="AX41" s="334" t="str">
        <f ca="1">IF(CELL("contenuto",$A41)="","",CELL("contenuto",$A41))</f>
        <v>S.G. MOVIMENTO E RITMO</v>
      </c>
      <c r="AY41" s="59" t="s">
        <v>61</v>
      </c>
      <c r="AZ41" s="18"/>
      <c r="BA41" s="8"/>
      <c r="BB41" s="8">
        <f>SUM(AZ41:BA41)</f>
        <v>0</v>
      </c>
      <c r="BC41" s="8"/>
      <c r="BD41" s="8"/>
      <c r="BE41" s="8">
        <f>SUM(BC41:BD41)</f>
        <v>0</v>
      </c>
      <c r="BF41" s="27">
        <v>6</v>
      </c>
      <c r="BG41" s="14"/>
      <c r="BH41" s="28">
        <v>7</v>
      </c>
      <c r="BI41" s="8">
        <f>SUM(BF41*2+BH41*2)</f>
        <v>26</v>
      </c>
      <c r="BJ41" s="8">
        <v>6</v>
      </c>
      <c r="BK41" s="14"/>
      <c r="BL41" s="8">
        <v>9</v>
      </c>
      <c r="BM41" s="8">
        <f>SUM(BJ41*2+BL41*2)</f>
        <v>30</v>
      </c>
      <c r="BN41" s="8">
        <v>4</v>
      </c>
      <c r="BO41" s="14"/>
      <c r="BP41" s="8">
        <v>2</v>
      </c>
      <c r="BQ41" s="8">
        <f>SUM(BN41*2+BP41*2)</f>
        <v>12</v>
      </c>
      <c r="BR41" s="8"/>
      <c r="BS41" s="14"/>
      <c r="BT41" s="8"/>
      <c r="BU41" s="10">
        <f>SUM(BR41*2+BT41*2)</f>
        <v>0</v>
      </c>
      <c r="BV41" s="60">
        <f t="shared" si="2"/>
        <v>68</v>
      </c>
      <c r="BW41" s="129">
        <f>SUM(BV41,BV42)</f>
        <v>77</v>
      </c>
      <c r="BX41" s="343">
        <f>SUM(AW41,BW41)</f>
        <v>88</v>
      </c>
      <c r="BY41" s="334" t="str">
        <f ca="1">IF(CELL("contenuto",$A41)="","",CELL("contenuto",$A41))</f>
        <v>S.G. MOVIMENTO E RITMO</v>
      </c>
      <c r="BZ41" s="59" t="s">
        <v>61</v>
      </c>
      <c r="CA41" s="21"/>
      <c r="CB41" s="12">
        <f>SUM(CA41*25)</f>
        <v>0</v>
      </c>
      <c r="CC41" s="12"/>
      <c r="CD41" s="25">
        <f>SUM(CC41*6)</f>
        <v>0</v>
      </c>
      <c r="CE41" s="21"/>
      <c r="CF41" s="12"/>
      <c r="CG41" s="12"/>
      <c r="CH41" s="12"/>
      <c r="CI41" s="12"/>
      <c r="CJ41" s="87">
        <f>SUM(CE41*3+CF41*6+CG41*10+CH41*15+CI41*20)</f>
        <v>0</v>
      </c>
      <c r="CK41" s="12"/>
      <c r="CL41" s="12"/>
      <c r="CM41" s="12"/>
      <c r="CN41" s="12"/>
      <c r="CO41" s="12"/>
      <c r="CP41" s="87">
        <f>SUM(CK41*3+CL41*6+CM41*10+CN41*15+CO41*20)</f>
        <v>0</v>
      </c>
      <c r="CQ41" s="12"/>
      <c r="CR41" s="12"/>
      <c r="CS41" s="12"/>
      <c r="CT41" s="12"/>
      <c r="CU41" s="12"/>
      <c r="CV41" s="87">
        <f>SUM(CQ41*3+CR41*6+CS41*10+CT41*15+CU41*20)</f>
        <v>0</v>
      </c>
      <c r="CW41" s="18"/>
      <c r="CX41" s="8"/>
      <c r="CY41" s="8"/>
      <c r="CZ41" s="8"/>
      <c r="DA41" s="8"/>
      <c r="DB41" s="8"/>
      <c r="DC41" s="8"/>
      <c r="DD41" s="10"/>
      <c r="DE41" s="23">
        <f t="shared" si="1"/>
        <v>0</v>
      </c>
      <c r="DF41" s="129">
        <f>SUM(DE41,DE42)</f>
        <v>0</v>
      </c>
      <c r="DG41" s="336">
        <f>SUM(DF41)</f>
        <v>0</v>
      </c>
      <c r="DH41" s="334" t="str">
        <f ca="1">IF(CELL("contenuto",$A41)="","",CELL("contenuto",$A41))</f>
        <v>S.G. MOVIMENTO E RITMO</v>
      </c>
      <c r="DI41" s="355">
        <f>SUM(BX41,DG41)</f>
        <v>88</v>
      </c>
    </row>
    <row r="42" spans="1:113" ht="27.75" customHeight="1">
      <c r="A42" s="235"/>
      <c r="B42" s="59" t="s">
        <v>62</v>
      </c>
      <c r="C42" s="18"/>
      <c r="D42" s="8"/>
      <c r="E42" s="8"/>
      <c r="F42" s="8"/>
      <c r="G42" s="8"/>
      <c r="H42" s="12">
        <f>IF(C42=0,0,IF(C42&gt;15,1,32-C42*2))+IF(D42=0,0,IF(D42&gt;15,1,32-D42*2))+IF(E42=0,0,IF(E42&gt;15,1,32-E42*2))+IF(F42=0,0,IF(F42&gt;15,1,32-F42*2))+IF(G42=0,0,IF(G42&gt;15,1,32-G42*2))</f>
        <v>0</v>
      </c>
      <c r="I42" s="8"/>
      <c r="J42" s="8"/>
      <c r="K42" s="8"/>
      <c r="L42" s="8"/>
      <c r="M42" s="8"/>
      <c r="N42" s="12">
        <f>IF(I42=0,0,IF(I42&gt;15,1,32-I42*2))+IF(J42=0,0,IF(J42&gt;15,1,32-J42*2))+IF(K42=0,0,IF(K42&gt;15,1,32-K42*2))+IF(L42=0,0,IF(L42&gt;15,1,32-L42*2))+IF(M42=0,0,IF(M42&gt;15,1,32-M42*2))</f>
        <v>0</v>
      </c>
      <c r="O42" s="12"/>
      <c r="P42" s="12"/>
      <c r="Q42" s="12"/>
      <c r="R42" s="12">
        <f>IF(O42=0,0,IF(O42&gt;15,1,32-O42*2))+IF(P42=0,0,IF(P42&gt;15,1,32-P42*2))+IF(Q42=0,0,IF(Q42&gt;15,1,32-Q42*2))</f>
        <v>0</v>
      </c>
      <c r="S42" s="8"/>
      <c r="T42" s="8"/>
      <c r="U42" s="25">
        <f>IF(S42=0,0,IF(S42&gt;15,1,32-S42*2))+IF(T42=0,0,IF(T42&gt;15,1,32-T42*2))</f>
        <v>0</v>
      </c>
      <c r="V42" s="18"/>
      <c r="W42" s="8"/>
      <c r="X42" s="12">
        <f>IF(V42=0,0,IF(V42&gt;5,1,18-V42*3))+IF(W42=0,0,IF(W42&gt;5,1,18-W42*3))</f>
        <v>0</v>
      </c>
      <c r="Y42" s="8"/>
      <c r="Z42" s="8"/>
      <c r="AA42" s="12">
        <f>IF(Y42=0,0,IF(Y42&gt;5,1,18-Y42*3))+IF(Z42=0,0,IF(Z42&gt;5,1,18-Z42*3))</f>
        <v>0</v>
      </c>
      <c r="AB42" s="8"/>
      <c r="AC42" s="25">
        <f>IF(AB42=0,0,IF(AB42&gt;5,1,18-AB42*3))</f>
        <v>0</v>
      </c>
      <c r="AD42" s="18"/>
      <c r="AE42" s="12">
        <f>IF(AD42=0,0,IF(AD42&gt;10,1,IF(AD41="A1",33-AD42*3,22-AD42*2)))</f>
        <v>0</v>
      </c>
      <c r="AF42" s="8"/>
      <c r="AG42" s="12">
        <f>IF(AF42=0,0,IF(AF42&gt;10,1,IF(AF41="A1",33-AF42*3,22-AF42*2)))</f>
        <v>0</v>
      </c>
      <c r="AH42" s="8"/>
      <c r="AI42" s="12">
        <f>IF(AH42=0,0,IF(AH42&gt;10,1,IF(AH41="A1",33-AH42*3,22-AH42*2)))</f>
        <v>0</v>
      </c>
      <c r="AJ42" s="8"/>
      <c r="AK42" s="22">
        <f>IF(AJ42=0,0,IF(AJ42&gt;10,1,IF(AJ41="A1",33-AJ42*3,22-AJ42*2)))</f>
        <v>0</v>
      </c>
      <c r="AL42" s="21">
        <v>7</v>
      </c>
      <c r="AM42" s="12"/>
      <c r="AN42" s="12">
        <f>IF(AL42=0,0,IF(AL42&gt;5,1,23-AL42*3))+IF(AM42=0,0,IF(AM42&gt;5,1,23-AM42*3))</f>
        <v>1</v>
      </c>
      <c r="AO42" s="12"/>
      <c r="AP42" s="12"/>
      <c r="AQ42" s="12">
        <f>IF(AO42=0,0,IF(AO42&gt;5,1,23-AO42*3))+IF(AP42=0,0,IF(AP42&gt;5,1,23-AP42*3))</f>
        <v>0</v>
      </c>
      <c r="AR42" s="12"/>
      <c r="AS42" s="12">
        <f>IF(AR42=0,0,IF(AR42&gt;5,1,23-AR42*3))</f>
        <v>0</v>
      </c>
      <c r="AT42" s="12"/>
      <c r="AU42" s="12">
        <f>IF(AT42=0,0,IF(AT42&gt;5,1,23-AT42*3))</f>
        <v>0</v>
      </c>
      <c r="AV42" s="60">
        <f t="shared" si="0"/>
        <v>1</v>
      </c>
      <c r="AW42" s="155"/>
      <c r="AX42" s="335"/>
      <c r="AY42" s="59" t="s">
        <v>62</v>
      </c>
      <c r="AZ42" s="18"/>
      <c r="BA42" s="8"/>
      <c r="BB42" s="12">
        <f>IF(AZ42=0,0,IF(AZ42&gt;5,AZ42,6-AZ42*1))+IF(BA42=0,0,IF(BA42&gt;5,BA42,6-BA42*1))</f>
        <v>0</v>
      </c>
      <c r="BC42" s="12"/>
      <c r="BD42" s="12"/>
      <c r="BE42" s="12">
        <f>IF(BC42=0,0,IF(BC42&gt;5,BC42,6-BC42*1))+IF(BD42=0,0,IF(BD42&gt;5,BD42,6-BD42*1))</f>
        <v>0</v>
      </c>
      <c r="BF42" s="27"/>
      <c r="BG42" s="28">
        <v>1</v>
      </c>
      <c r="BH42" s="28">
        <v>1</v>
      </c>
      <c r="BI42" s="8">
        <f>SUM(BF42*5+BG42*3+BH42*1)</f>
        <v>4</v>
      </c>
      <c r="BJ42" s="8">
        <v>1</v>
      </c>
      <c r="BK42" s="28"/>
      <c r="BL42" s="8"/>
      <c r="BM42" s="8">
        <f>SUM(BJ42*5+BK42*3+BL42*1)</f>
        <v>5</v>
      </c>
      <c r="BN42" s="8"/>
      <c r="BO42" s="28"/>
      <c r="BP42" s="8"/>
      <c r="BQ42" s="8">
        <f>SUM(BN42*5+BO42*3+BP42*1)</f>
        <v>0</v>
      </c>
      <c r="BR42" s="8"/>
      <c r="BS42" s="28"/>
      <c r="BT42" s="8"/>
      <c r="BU42" s="10">
        <f>SUM(BR42*5+BS42*3+BT42*1)</f>
        <v>0</v>
      </c>
      <c r="BV42" s="60">
        <f t="shared" si="2"/>
        <v>9</v>
      </c>
      <c r="BW42" s="129"/>
      <c r="BX42" s="344"/>
      <c r="BY42" s="335"/>
      <c r="BZ42" s="59" t="s">
        <v>62</v>
      </c>
      <c r="CA42" s="21"/>
      <c r="CB42" s="12">
        <f>IF(CA42=0,0,IF(CA42&gt;10,1,44-CA42*4))</f>
        <v>0</v>
      </c>
      <c r="CC42" s="12"/>
      <c r="CD42" s="25">
        <f>IF(CC42=0,0,IF(CC42=6,1,IF(CC42&gt;6,CC42,12-CC42*2)))</f>
        <v>0</v>
      </c>
      <c r="CE42" s="21"/>
      <c r="CF42" s="12"/>
      <c r="CG42" s="12"/>
      <c r="CH42" s="12"/>
      <c r="CI42" s="12"/>
      <c r="CJ42" s="87">
        <f>IF(CE42=0,0,IF(CE42&gt;5,CE42,6-CE42*1))+IF(CF42=0,0,IF(CF42&gt;5,CF42,12-CF42*2))+IF(CG42=0,0,IF(CG42&gt;5,CG42,18-CG42*3))+IF(CH42=0,0,IF(CH42&gt;5,CH42,18-CH42*3))+IF(CI42=0,0,IF(CI42&gt;5,CI42,24-CI42*4))</f>
        <v>0</v>
      </c>
      <c r="CK42" s="12"/>
      <c r="CL42" s="12"/>
      <c r="CM42" s="12"/>
      <c r="CN42" s="12"/>
      <c r="CO42" s="12"/>
      <c r="CP42" s="87">
        <f>IF(CK42=0,0,IF(CK42&gt;5,CK42,6-CK42*1))+IF(CL42=0,0,IF(CL42&gt;5,CL42,12-CL42*2))+IF(CM42=0,0,IF(CM42&gt;5,CM42,18-CM42*3))+IF(CN42=0,0,IF(CN42&gt;5,CN42,18-CN42*3))+IF(CO42=0,0,IF(CO42&gt;5,CO42,24-CO42*4))</f>
        <v>0</v>
      </c>
      <c r="CQ42" s="12"/>
      <c r="CR42" s="12"/>
      <c r="CS42" s="12"/>
      <c r="CT42" s="12"/>
      <c r="CU42" s="12"/>
      <c r="CV42" s="87">
        <f>IF(CQ42=0,0,IF(CQ42&gt;5,CQ42,6-CQ42*1))+IF(CR42=0,0,IF(CR42&gt;5,CR42,12-CR42*2))+IF(CS42=0,0,IF(CS42&gt;5,CS42,18-CS42*3))+IF(CT42=0,0,IF(CT42&gt;5,CT42,18-CT42*3))+IF(CU42=0,0,IF(CU42&gt;5,CU42,24-CU42*4))</f>
        <v>0</v>
      </c>
      <c r="CW42" s="18"/>
      <c r="CX42" s="8"/>
      <c r="CY42" s="8"/>
      <c r="CZ42" s="8"/>
      <c r="DA42" s="8"/>
      <c r="DB42" s="8"/>
      <c r="DC42" s="8"/>
      <c r="DD42" s="10"/>
      <c r="DE42" s="23">
        <f t="shared" si="1"/>
        <v>0</v>
      </c>
      <c r="DF42" s="129"/>
      <c r="DG42" s="337"/>
      <c r="DH42" s="335"/>
      <c r="DI42" s="355"/>
    </row>
    <row r="43" spans="1:113" ht="27.75" customHeight="1">
      <c r="A43" s="230" t="s">
        <v>135</v>
      </c>
      <c r="B43" s="59" t="s">
        <v>60</v>
      </c>
      <c r="C43" s="236"/>
      <c r="D43" s="237"/>
      <c r="E43" s="237"/>
      <c r="F43" s="237"/>
      <c r="G43" s="150"/>
      <c r="H43" s="8">
        <f>SUM(C43*5)</f>
        <v>0</v>
      </c>
      <c r="I43" s="149"/>
      <c r="J43" s="237"/>
      <c r="K43" s="237"/>
      <c r="L43" s="237"/>
      <c r="M43" s="150"/>
      <c r="N43" s="8">
        <f>SUM(I43*5)</f>
        <v>0</v>
      </c>
      <c r="O43" s="333"/>
      <c r="P43" s="345"/>
      <c r="Q43" s="332"/>
      <c r="R43" s="8">
        <f>SUM(O43*5)</f>
        <v>0</v>
      </c>
      <c r="S43" s="149"/>
      <c r="T43" s="150"/>
      <c r="U43" s="10">
        <f>SUM(S43*5)</f>
        <v>0</v>
      </c>
      <c r="V43" s="236"/>
      <c r="W43" s="150"/>
      <c r="X43" s="8">
        <f>SUM(V43*10)</f>
        <v>0</v>
      </c>
      <c r="Y43" s="149"/>
      <c r="Z43" s="150"/>
      <c r="AA43" s="8">
        <f>SUM(Y43*10)</f>
        <v>0</v>
      </c>
      <c r="AB43" s="8"/>
      <c r="AC43" s="10">
        <f>SUM(AB43*10)</f>
        <v>0</v>
      </c>
      <c r="AD43" s="18"/>
      <c r="AE43" s="12">
        <f>IF(AD43="A1",30,IF(AD43="A2",20,""))</f>
      </c>
      <c r="AF43" s="8"/>
      <c r="AG43" s="12">
        <f>IF(AF43="A1",30,IF(AF43="A2",20,""))</f>
      </c>
      <c r="AH43" s="8"/>
      <c r="AI43" s="12">
        <f>IF(AH43="A1",30,IF(AH43="A2",20,""))</f>
      </c>
      <c r="AJ43" s="8"/>
      <c r="AK43" s="22">
        <f>IF(AJ43="A1",30,IF(AJ43="A2",20,""))</f>
      </c>
      <c r="AL43" s="331"/>
      <c r="AM43" s="332"/>
      <c r="AN43" s="8">
        <f>SUM(AL43*10)</f>
        <v>0</v>
      </c>
      <c r="AO43" s="333"/>
      <c r="AP43" s="332"/>
      <c r="AQ43" s="8">
        <f>SUM(AO43*10)</f>
        <v>0</v>
      </c>
      <c r="AR43" s="12"/>
      <c r="AS43" s="8">
        <f>SUM(AR43*10)</f>
        <v>0</v>
      </c>
      <c r="AT43" s="12"/>
      <c r="AU43" s="8">
        <f>SUM(AT43*10)</f>
        <v>0</v>
      </c>
      <c r="AV43" s="60">
        <f t="shared" si="0"/>
        <v>0</v>
      </c>
      <c r="AW43" s="155">
        <f>SUM(AV43,AV44)</f>
        <v>0</v>
      </c>
      <c r="AX43" s="334" t="str">
        <f ca="1">IF(CELL("contenuto",$A43)="","",CELL("contenuto",$A43))</f>
        <v>G.S. AUDACE</v>
      </c>
      <c r="AY43" s="59" t="s">
        <v>61</v>
      </c>
      <c r="AZ43" s="18"/>
      <c r="BA43" s="8"/>
      <c r="BB43" s="8">
        <f>SUM(AZ43:BA43)</f>
        <v>0</v>
      </c>
      <c r="BC43" s="8"/>
      <c r="BD43" s="8"/>
      <c r="BE43" s="8">
        <f>SUM(BC43:BD43)</f>
        <v>0</v>
      </c>
      <c r="BF43" s="27">
        <v>1</v>
      </c>
      <c r="BG43" s="14"/>
      <c r="BH43" s="28">
        <v>2</v>
      </c>
      <c r="BI43" s="8">
        <f>SUM(BF43*2+BH43*2)</f>
        <v>6</v>
      </c>
      <c r="BJ43" s="8">
        <v>1</v>
      </c>
      <c r="BK43" s="14"/>
      <c r="BL43" s="8">
        <v>2</v>
      </c>
      <c r="BM43" s="8">
        <f>SUM(BJ43*2+BL43*2)</f>
        <v>6</v>
      </c>
      <c r="BN43" s="8"/>
      <c r="BO43" s="14"/>
      <c r="BP43" s="8"/>
      <c r="BQ43" s="8">
        <f>SUM(BN43*2+BP43*2)</f>
        <v>0</v>
      </c>
      <c r="BR43" s="8"/>
      <c r="BS43" s="14"/>
      <c r="BT43" s="8"/>
      <c r="BU43" s="10">
        <f>SUM(BR43*2+BT43*2)</f>
        <v>0</v>
      </c>
      <c r="BV43" s="60">
        <f t="shared" si="2"/>
        <v>12</v>
      </c>
      <c r="BW43" s="129">
        <f>SUM(BV43,BV44)</f>
        <v>12</v>
      </c>
      <c r="BX43" s="343">
        <f>SUM(AW43,BW43)</f>
        <v>12</v>
      </c>
      <c r="BY43" s="334" t="str">
        <f ca="1">IF(CELL("contenuto",$A43)="","",CELL("contenuto",$A43))</f>
        <v>G.S. AUDACE</v>
      </c>
      <c r="BZ43" s="59" t="s">
        <v>61</v>
      </c>
      <c r="CA43" s="21"/>
      <c r="CB43" s="12">
        <f>SUM(CA43*25)</f>
        <v>0</v>
      </c>
      <c r="CC43" s="12"/>
      <c r="CD43" s="25">
        <f>SUM(CC43*6)</f>
        <v>0</v>
      </c>
      <c r="CE43" s="21"/>
      <c r="CF43" s="12"/>
      <c r="CG43" s="12"/>
      <c r="CH43" s="12"/>
      <c r="CI43" s="12"/>
      <c r="CJ43" s="87">
        <f>SUM(CE43*3+CF43*6+CG43*10+CH43*15+CI43*20)</f>
        <v>0</v>
      </c>
      <c r="CK43" s="12"/>
      <c r="CL43" s="12"/>
      <c r="CM43" s="12"/>
      <c r="CN43" s="12"/>
      <c r="CO43" s="12"/>
      <c r="CP43" s="87">
        <f>SUM(CK43*3+CL43*6+CM43*10+CN43*15+CO43*20)</f>
        <v>0</v>
      </c>
      <c r="CQ43" s="12"/>
      <c r="CR43" s="12"/>
      <c r="CS43" s="12"/>
      <c r="CT43" s="12"/>
      <c r="CU43" s="12"/>
      <c r="CV43" s="87">
        <f>SUM(CQ43*3+CR43*6+CS43*10+CT43*15+CU43*20)</f>
        <v>0</v>
      </c>
      <c r="CW43" s="18"/>
      <c r="CX43" s="8"/>
      <c r="CY43" s="8"/>
      <c r="CZ43" s="8"/>
      <c r="DA43" s="8"/>
      <c r="DB43" s="8"/>
      <c r="DC43" s="8"/>
      <c r="DD43" s="10"/>
      <c r="DE43" s="23">
        <f t="shared" si="1"/>
        <v>0</v>
      </c>
      <c r="DF43" s="129">
        <f>SUM(DE43,DE44)</f>
        <v>0</v>
      </c>
      <c r="DG43" s="336">
        <f>SUM(DF43)</f>
        <v>0</v>
      </c>
      <c r="DH43" s="334" t="str">
        <f ca="1">IF(CELL("contenuto",$A43)="","",CELL("contenuto",$A43))</f>
        <v>G.S. AUDACE</v>
      </c>
      <c r="DI43" s="355">
        <f>SUM(BX43,DG43)</f>
        <v>12</v>
      </c>
    </row>
    <row r="44" spans="1:113" ht="27.75" customHeight="1">
      <c r="A44" s="235"/>
      <c r="B44" s="59" t="s">
        <v>62</v>
      </c>
      <c r="C44" s="18"/>
      <c r="D44" s="8"/>
      <c r="E44" s="8"/>
      <c r="F44" s="8"/>
      <c r="G44" s="8"/>
      <c r="H44" s="12">
        <f>IF(C44=0,0,IF(C44&gt;15,1,32-C44*2))+IF(D44=0,0,IF(D44&gt;15,1,32-D44*2))+IF(E44=0,0,IF(E44&gt;15,1,32-E44*2))+IF(F44=0,0,IF(F44&gt;15,1,32-F44*2))+IF(G44=0,0,IF(G44&gt;15,1,32-G44*2))</f>
        <v>0</v>
      </c>
      <c r="I44" s="8"/>
      <c r="J44" s="8"/>
      <c r="K44" s="8"/>
      <c r="L44" s="8"/>
      <c r="M44" s="8"/>
      <c r="N44" s="12">
        <f>IF(I44=0,0,IF(I44&gt;15,1,32-I44*2))+IF(J44=0,0,IF(J44&gt;15,1,32-J44*2))+IF(K44=0,0,IF(K44&gt;15,1,32-K44*2))+IF(L44=0,0,IF(L44&gt;15,1,32-L44*2))+IF(M44=0,0,IF(M44&gt;15,1,32-M44*2))</f>
        <v>0</v>
      </c>
      <c r="O44" s="12"/>
      <c r="P44" s="12"/>
      <c r="Q44" s="12"/>
      <c r="R44" s="12">
        <f>IF(O44=0,0,IF(O44&gt;15,1,32-O44*2))+IF(P44=0,0,IF(P44&gt;15,1,32-P44*2))+IF(Q44=0,0,IF(Q44&gt;15,1,32-Q44*2))</f>
        <v>0</v>
      </c>
      <c r="S44" s="8"/>
      <c r="T44" s="8"/>
      <c r="U44" s="25">
        <f>IF(S44=0,0,IF(S44&gt;15,1,32-S44*2))+IF(T44=0,0,IF(T44&gt;15,1,32-T44*2))</f>
        <v>0</v>
      </c>
      <c r="V44" s="18"/>
      <c r="W44" s="8"/>
      <c r="X44" s="12">
        <f>IF(V44=0,0,IF(V44&gt;5,1,18-V44*3))+IF(W44=0,0,IF(W44&gt;5,1,18-W44*3))</f>
        <v>0</v>
      </c>
      <c r="Y44" s="8"/>
      <c r="Z44" s="8"/>
      <c r="AA44" s="12">
        <f>IF(Y44=0,0,IF(Y44&gt;5,1,18-Y44*3))+IF(Z44=0,0,IF(Z44&gt;5,1,18-Z44*3))</f>
        <v>0</v>
      </c>
      <c r="AB44" s="8"/>
      <c r="AC44" s="25">
        <f>IF(AB44=0,0,IF(AB44&gt;5,1,18-AB44*3))</f>
        <v>0</v>
      </c>
      <c r="AD44" s="18"/>
      <c r="AE44" s="12">
        <f>IF(AD44=0,0,IF(AD44&gt;10,1,IF(AD43="A1",33-AD44*3,22-AD44*2)))</f>
        <v>0</v>
      </c>
      <c r="AF44" s="8"/>
      <c r="AG44" s="12">
        <f>IF(AF44=0,0,IF(AF44&gt;10,1,IF(AF43="A1",33-AF44*3,22-AF44*2)))</f>
        <v>0</v>
      </c>
      <c r="AH44" s="8"/>
      <c r="AI44" s="12">
        <f>IF(AH44=0,0,IF(AH44&gt;10,1,IF(AH43="A1",33-AH44*3,22-AH44*2)))</f>
        <v>0</v>
      </c>
      <c r="AJ44" s="8"/>
      <c r="AK44" s="22">
        <f>IF(AJ44=0,0,IF(AJ44&gt;10,1,IF(AJ43="A1",33-AJ44*3,22-AJ44*2)))</f>
        <v>0</v>
      </c>
      <c r="AL44" s="21"/>
      <c r="AM44" s="12"/>
      <c r="AN44" s="12">
        <f>IF(AL44=0,0,IF(AL44&gt;5,1,23-AL44*3))+IF(AM44=0,0,IF(AM44&gt;5,1,23-AM44*3))</f>
        <v>0</v>
      </c>
      <c r="AO44" s="12"/>
      <c r="AP44" s="12"/>
      <c r="AQ44" s="12">
        <f>IF(AO44=0,0,IF(AO44&gt;5,1,23-AO44*3))+IF(AP44=0,0,IF(AP44&gt;5,1,23-AP44*3))</f>
        <v>0</v>
      </c>
      <c r="AR44" s="12"/>
      <c r="AS44" s="12">
        <f>IF(AR44=0,0,IF(AR44&gt;5,1,23-AR44*3))</f>
        <v>0</v>
      </c>
      <c r="AT44" s="12"/>
      <c r="AU44" s="12">
        <f>IF(AT44=0,0,IF(AT44&gt;5,1,23-AT44*3))</f>
        <v>0</v>
      </c>
      <c r="AV44" s="60">
        <f t="shared" si="0"/>
        <v>0</v>
      </c>
      <c r="AW44" s="155"/>
      <c r="AX44" s="335"/>
      <c r="AY44" s="59" t="s">
        <v>62</v>
      </c>
      <c r="AZ44" s="18"/>
      <c r="BA44" s="8"/>
      <c r="BB44" s="12">
        <f>IF(AZ44=0,0,IF(AZ44&gt;5,AZ44,6-AZ44*1))+IF(BA44=0,0,IF(BA44&gt;5,BA44,6-BA44*1))</f>
        <v>0</v>
      </c>
      <c r="BC44" s="12"/>
      <c r="BD44" s="12"/>
      <c r="BE44" s="12">
        <f>IF(BC44=0,0,IF(BC44&gt;5,BC44,6-BC44*1))+IF(BD44=0,0,IF(BD44&gt;5,BD44,6-BD44*1))</f>
        <v>0</v>
      </c>
      <c r="BF44" s="27"/>
      <c r="BG44" s="28"/>
      <c r="BH44" s="28"/>
      <c r="BI44" s="8">
        <f>SUM(BF44*5+BG44*3+BH44*1)</f>
        <v>0</v>
      </c>
      <c r="BJ44" s="8"/>
      <c r="BK44" s="28"/>
      <c r="BL44" s="8"/>
      <c r="BM44" s="8">
        <f>SUM(BJ44*5+BK44*3+BL44*1)</f>
        <v>0</v>
      </c>
      <c r="BN44" s="8"/>
      <c r="BO44" s="28"/>
      <c r="BP44" s="8"/>
      <c r="BQ44" s="8">
        <f>SUM(BN44*5+BO44*3+BP44*1)</f>
        <v>0</v>
      </c>
      <c r="BR44" s="8"/>
      <c r="BS44" s="28"/>
      <c r="BT44" s="8"/>
      <c r="BU44" s="10">
        <f>SUM(BR44*5+BS44*3+BT44*1)</f>
        <v>0</v>
      </c>
      <c r="BV44" s="60">
        <f t="shared" si="2"/>
        <v>0</v>
      </c>
      <c r="BW44" s="129"/>
      <c r="BX44" s="344"/>
      <c r="BY44" s="335"/>
      <c r="BZ44" s="59" t="s">
        <v>62</v>
      </c>
      <c r="CA44" s="21"/>
      <c r="CB44" s="12">
        <f>IF(CA44=0,0,IF(CA44&gt;10,1,44-CA44*4))</f>
        <v>0</v>
      </c>
      <c r="CC44" s="12"/>
      <c r="CD44" s="25">
        <f>IF(CC44=0,0,IF(CC44=6,1,IF(CC44&gt;6,CC44,12-CC44*2)))</f>
        <v>0</v>
      </c>
      <c r="CE44" s="21"/>
      <c r="CF44" s="12"/>
      <c r="CG44" s="12"/>
      <c r="CH44" s="12"/>
      <c r="CI44" s="12"/>
      <c r="CJ44" s="87">
        <f>IF(CE44=0,0,IF(CE44&gt;5,CE44,6-CE44*1))+IF(CF44=0,0,IF(CF44&gt;5,CF44,12-CF44*2))+IF(CG44=0,0,IF(CG44&gt;5,CG44,18-CG44*3))+IF(CH44=0,0,IF(CH44&gt;5,CH44,18-CH44*3))+IF(CI44=0,0,IF(CI44&gt;5,CI44,24-CI44*4))</f>
        <v>0</v>
      </c>
      <c r="CK44" s="12"/>
      <c r="CL44" s="12"/>
      <c r="CM44" s="12"/>
      <c r="CN44" s="12"/>
      <c r="CO44" s="12"/>
      <c r="CP44" s="87">
        <f>IF(CK44=0,0,IF(CK44&gt;5,CK44,6-CK44*1))+IF(CL44=0,0,IF(CL44&gt;5,CL44,12-CL44*2))+IF(CM44=0,0,IF(CM44&gt;5,CM44,18-CM44*3))+IF(CN44=0,0,IF(CN44&gt;5,CN44,18-CN44*3))+IF(CO44=0,0,IF(CO44&gt;5,CO44,24-CO44*4))</f>
        <v>0</v>
      </c>
      <c r="CQ44" s="12"/>
      <c r="CR44" s="12"/>
      <c r="CS44" s="12"/>
      <c r="CT44" s="12"/>
      <c r="CU44" s="12"/>
      <c r="CV44" s="87">
        <f>IF(CQ44=0,0,IF(CQ44&gt;5,CQ44,6-CQ44*1))+IF(CR44=0,0,IF(CR44&gt;5,CR44,12-CR44*2))+IF(CS44=0,0,IF(CS44&gt;5,CS44,18-CS44*3))+IF(CT44=0,0,IF(CT44&gt;5,CT44,18-CT44*3))+IF(CU44=0,0,IF(CU44&gt;5,CU44,24-CU44*4))</f>
        <v>0</v>
      </c>
      <c r="CW44" s="18"/>
      <c r="CX44" s="8"/>
      <c r="CY44" s="8"/>
      <c r="CZ44" s="8"/>
      <c r="DA44" s="8"/>
      <c r="DB44" s="8"/>
      <c r="DC44" s="8"/>
      <c r="DD44" s="10"/>
      <c r="DE44" s="23">
        <f t="shared" si="1"/>
        <v>0</v>
      </c>
      <c r="DF44" s="129"/>
      <c r="DG44" s="337"/>
      <c r="DH44" s="335"/>
      <c r="DI44" s="355"/>
    </row>
    <row r="45" spans="1:113" ht="27.75" customHeight="1">
      <c r="A45" s="230" t="s">
        <v>176</v>
      </c>
      <c r="B45" s="59" t="s">
        <v>60</v>
      </c>
      <c r="C45" s="18"/>
      <c r="D45" s="8"/>
      <c r="E45" s="8"/>
      <c r="F45" s="8"/>
      <c r="G45" s="8"/>
      <c r="H45" s="8">
        <f>SUM(C45*5)</f>
        <v>0</v>
      </c>
      <c r="I45" s="154"/>
      <c r="J45" s="154"/>
      <c r="K45" s="154"/>
      <c r="L45" s="154"/>
      <c r="M45" s="154"/>
      <c r="N45" s="8">
        <f>SUM(I45*5)</f>
        <v>0</v>
      </c>
      <c r="O45" s="154"/>
      <c r="P45" s="154"/>
      <c r="Q45" s="154"/>
      <c r="R45" s="8">
        <f>SUM(O45*5)</f>
        <v>0</v>
      </c>
      <c r="S45" s="154"/>
      <c r="T45" s="154"/>
      <c r="U45" s="10">
        <f>SUM(S45*5)</f>
        <v>0</v>
      </c>
      <c r="V45" s="153">
        <v>2</v>
      </c>
      <c r="W45" s="154"/>
      <c r="X45" s="8">
        <f>SUM(V45*10)</f>
        <v>20</v>
      </c>
      <c r="Y45" s="149">
        <v>1</v>
      </c>
      <c r="Z45" s="150"/>
      <c r="AA45" s="8">
        <f>SUM(Y45*10)</f>
        <v>10</v>
      </c>
      <c r="AB45" s="8">
        <v>1</v>
      </c>
      <c r="AC45" s="10">
        <f>SUM(AB45*10)</f>
        <v>10</v>
      </c>
      <c r="AD45" s="18"/>
      <c r="AE45" s="12"/>
      <c r="AF45" s="8"/>
      <c r="AG45" s="12"/>
      <c r="AH45" s="8"/>
      <c r="AI45" s="12"/>
      <c r="AJ45" s="8"/>
      <c r="AK45" s="22"/>
      <c r="AL45" s="331">
        <v>1</v>
      </c>
      <c r="AM45" s="332"/>
      <c r="AN45" s="8">
        <f>SUM(AL45*10)</f>
        <v>10</v>
      </c>
      <c r="AO45" s="333">
        <v>1</v>
      </c>
      <c r="AP45" s="332"/>
      <c r="AQ45" s="8">
        <f>SUM(AO45*10)</f>
        <v>10</v>
      </c>
      <c r="AR45" s="22"/>
      <c r="AS45" s="8">
        <f>SUM(AR45*10)</f>
        <v>0</v>
      </c>
      <c r="AT45" s="12">
        <v>1</v>
      </c>
      <c r="AU45" s="8">
        <f>SUM(AT45*10)</f>
        <v>10</v>
      </c>
      <c r="AV45" s="60">
        <f t="shared" si="0"/>
        <v>70</v>
      </c>
      <c r="AW45" s="155">
        <f>SUM(AV45,AV46)</f>
        <v>118</v>
      </c>
      <c r="AX45" s="230" t="s">
        <v>175</v>
      </c>
      <c r="AY45" s="59" t="s">
        <v>61</v>
      </c>
      <c r="AZ45" s="18"/>
      <c r="BA45" s="8"/>
      <c r="BB45" s="8">
        <f>SUM(AZ45:BA45)</f>
        <v>0</v>
      </c>
      <c r="BC45" s="12">
        <v>2</v>
      </c>
      <c r="BD45" s="12"/>
      <c r="BE45" s="8">
        <f>SUM(BC45:BD45)</f>
        <v>2</v>
      </c>
      <c r="BF45" s="27">
        <v>7</v>
      </c>
      <c r="BG45" s="14"/>
      <c r="BH45" s="28">
        <v>12</v>
      </c>
      <c r="BI45" s="8">
        <f>SUM(BF45*2+BH45*2)</f>
        <v>38</v>
      </c>
      <c r="BJ45" s="8">
        <v>6</v>
      </c>
      <c r="BK45" s="14"/>
      <c r="BL45" s="8">
        <v>12</v>
      </c>
      <c r="BM45" s="8">
        <f>SUM(BJ45*2+BL45*2)</f>
        <v>36</v>
      </c>
      <c r="BN45" s="8">
        <v>2</v>
      </c>
      <c r="BO45" s="14"/>
      <c r="BP45" s="8">
        <v>4</v>
      </c>
      <c r="BQ45" s="8">
        <f>SUM(BN45*2+BP45*2)</f>
        <v>12</v>
      </c>
      <c r="BR45" s="8">
        <v>1</v>
      </c>
      <c r="BS45" s="14"/>
      <c r="BT45" s="8">
        <v>1</v>
      </c>
      <c r="BU45" s="10">
        <f>SUM(BR45*2+BT45*2)</f>
        <v>4</v>
      </c>
      <c r="BV45" s="60">
        <f t="shared" si="2"/>
        <v>92</v>
      </c>
      <c r="BW45" s="129">
        <f>SUM(BV45,BV46)</f>
        <v>116</v>
      </c>
      <c r="BX45" s="343">
        <f>SUM(AW45,BW45)</f>
        <v>234</v>
      </c>
      <c r="BY45" s="230" t="s">
        <v>175</v>
      </c>
      <c r="BZ45" s="59" t="s">
        <v>61</v>
      </c>
      <c r="CA45" s="21"/>
      <c r="CB45" s="12">
        <f>SUM(CA45*25)</f>
        <v>0</v>
      </c>
      <c r="CC45" s="12"/>
      <c r="CD45" s="25">
        <f>SUM(CC45*6)</f>
        <v>0</v>
      </c>
      <c r="CE45" s="21"/>
      <c r="CF45" s="12"/>
      <c r="CG45" s="12">
        <v>2</v>
      </c>
      <c r="CH45" s="12">
        <v>3</v>
      </c>
      <c r="CI45" s="12"/>
      <c r="CJ45" s="87">
        <f>SUM(CE45*3+CF45*6+CG45*10+CH45*15+CI45*20)</f>
        <v>65</v>
      </c>
      <c r="CK45" s="12"/>
      <c r="CL45" s="12"/>
      <c r="CM45" s="12"/>
      <c r="CN45" s="12">
        <v>3</v>
      </c>
      <c r="CO45" s="12"/>
      <c r="CP45" s="87">
        <f>SUM(CK45*3+CL45*6+CM45*10+CN45*15+CO45*20)</f>
        <v>45</v>
      </c>
      <c r="CQ45" s="12"/>
      <c r="CR45" s="12"/>
      <c r="CS45" s="12"/>
      <c r="CT45" s="12"/>
      <c r="CU45" s="12"/>
      <c r="CV45" s="87">
        <f>SUM(CQ45*3+CR45*6+CS45*10+CT45*15+CU45*20)</f>
        <v>0</v>
      </c>
      <c r="CW45" s="18"/>
      <c r="CX45" s="8"/>
      <c r="CY45" s="8"/>
      <c r="CZ45" s="8"/>
      <c r="DA45" s="8"/>
      <c r="DB45" s="8"/>
      <c r="DC45" s="8"/>
      <c r="DD45" s="10"/>
      <c r="DE45" s="23">
        <f t="shared" si="1"/>
        <v>110</v>
      </c>
      <c r="DF45" s="129">
        <f>SUM(DE45,DE46)</f>
        <v>143</v>
      </c>
      <c r="DG45" s="336">
        <f>SUM(DF45)</f>
        <v>143</v>
      </c>
      <c r="DH45" s="230" t="s">
        <v>175</v>
      </c>
      <c r="DI45" s="355">
        <f>SUM(BX45,DG45)</f>
        <v>377</v>
      </c>
    </row>
    <row r="46" spans="1:113" ht="27.75" customHeight="1">
      <c r="A46" s="235"/>
      <c r="B46" s="59" t="s">
        <v>62</v>
      </c>
      <c r="C46" s="18"/>
      <c r="D46" s="8"/>
      <c r="E46" s="8"/>
      <c r="F46" s="8"/>
      <c r="G46" s="8"/>
      <c r="H46" s="12">
        <f>IF(C46=0,0,IF(C46&gt;15,1,32-C46*2))+IF(D46=0,0,IF(D46&gt;15,1,32-D46*2))+IF(E46=0,0,IF(E46&gt;15,1,32-E46*2))+IF(F46=0,0,IF(F46&gt;15,1,32-F46*2))+IF(G46=0,0,IF(G46&gt;15,1,32-G46*2))</f>
        <v>0</v>
      </c>
      <c r="I46" s="8"/>
      <c r="J46" s="8"/>
      <c r="K46" s="8"/>
      <c r="L46" s="8"/>
      <c r="M46" s="8"/>
      <c r="N46" s="12">
        <f>IF(I46=0,0,IF(I46&gt;15,1,32-I46*2))+IF(J46=0,0,IF(J46&gt;15,1,32-J46*2))+IF(K46=0,0,IF(K46&gt;15,1,32-K46*2))+IF(L46=0,0,IF(L46&gt;15,1,32-L46*2))+IF(M46=0,0,IF(M46&gt;15,1,32-M46*2))</f>
        <v>0</v>
      </c>
      <c r="O46" s="8"/>
      <c r="P46" s="8"/>
      <c r="Q46" s="8"/>
      <c r="R46" s="12">
        <f>IF(O46=0,0,IF(O46&gt;15,1,32-O46*2))+IF(P46=0,0,IF(P46&gt;15,1,32-P46*2))+IF(Q46=0,0,IF(Q46&gt;15,1,32-Q46*2))</f>
        <v>0</v>
      </c>
      <c r="S46" s="8"/>
      <c r="T46" s="8"/>
      <c r="U46" s="25">
        <f>IF(S46=0,0,IF(S46&gt;15,1,32-S46*2))+IF(T46=0,0,IF(T46&gt;15,1,32-T46*2))</f>
        <v>0</v>
      </c>
      <c r="V46" s="18">
        <v>1</v>
      </c>
      <c r="W46" s="8">
        <v>11</v>
      </c>
      <c r="X46" s="12">
        <f>IF(V46=0,0,IF(V46&gt;5,1,18-V46*3))+IF(W46=0,0,IF(W46&gt;5,1,18-W46*3))</f>
        <v>16</v>
      </c>
      <c r="Y46" s="8">
        <v>3</v>
      </c>
      <c r="Z46" s="8"/>
      <c r="AA46" s="12">
        <f>IF(Y46=0,0,IF(Y46&gt;5,1,18-Y46*3))+IF(Z46=0,0,IF(Z46&gt;5,1,18-Z46*3))</f>
        <v>9</v>
      </c>
      <c r="AB46" s="8">
        <v>13</v>
      </c>
      <c r="AC46" s="25">
        <f>IF(AB46=0,0,IF(AB46&gt;5,1,18-AB46*3))</f>
        <v>1</v>
      </c>
      <c r="AD46" s="18"/>
      <c r="AE46" s="12">
        <v>0</v>
      </c>
      <c r="AF46" s="8"/>
      <c r="AG46" s="12">
        <v>0</v>
      </c>
      <c r="AH46" s="8"/>
      <c r="AI46" s="12">
        <v>0</v>
      </c>
      <c r="AJ46" s="8"/>
      <c r="AK46" s="22">
        <f>IF(AJ46=0,0,IF(AJ46&gt;10,1,IF(AJ45="A1",33-AJ46*3,22-AJ46*2)))</f>
        <v>0</v>
      </c>
      <c r="AL46" s="21">
        <v>10</v>
      </c>
      <c r="AM46" s="12"/>
      <c r="AN46" s="12">
        <f>IF(AL46=0,0,IF(AL46&gt;5,1,23-AL46*3))+IF(AM46=0,0,IF(AM46&gt;5,1,23-AM46*3))</f>
        <v>1</v>
      </c>
      <c r="AO46" s="12">
        <v>1</v>
      </c>
      <c r="AP46" s="12"/>
      <c r="AQ46" s="12">
        <f>IF(AO46=0,0,IF(AO46&gt;5,1,23-AO46*3))+IF(AP46=0,0,IF(AP46&gt;5,1,23-AP46*3))</f>
        <v>20</v>
      </c>
      <c r="AR46" s="12"/>
      <c r="AS46" s="12">
        <f>IF(AR46=0,0,IF(AR46&gt;5,1,23-AR46*3))</f>
        <v>0</v>
      </c>
      <c r="AT46" s="12">
        <v>12</v>
      </c>
      <c r="AU46" s="12">
        <f>IF(AT46=0,0,IF(AT46&gt;5,1,23-AT46*3))</f>
        <v>1</v>
      </c>
      <c r="AV46" s="60">
        <f t="shared" si="0"/>
        <v>48</v>
      </c>
      <c r="AW46" s="155"/>
      <c r="AX46" s="235"/>
      <c r="AY46" s="59" t="s">
        <v>62</v>
      </c>
      <c r="AZ46" s="18"/>
      <c r="BA46" s="8"/>
      <c r="BB46" s="12">
        <f>IF(AZ46=0,0,IF(AZ46&gt;5,AZ46,6-AZ46*1))+IF(BA46=0,0,IF(BA46&gt;5,BA46,6-BA46*1))</f>
        <v>0</v>
      </c>
      <c r="BC46" s="12"/>
      <c r="BD46" s="12"/>
      <c r="BE46" s="12">
        <f>IF(BC46=0,0,IF(BC46&gt;5,BC46,6-BC46*1))+IF(BD46=0,0,IF(BD46&gt;5,BD46,6-BD46*1))</f>
        <v>0</v>
      </c>
      <c r="BF46" s="27">
        <v>1</v>
      </c>
      <c r="BG46" s="28">
        <v>2</v>
      </c>
      <c r="BH46" s="28"/>
      <c r="BI46" s="8">
        <f>SUM(BF46*5+BG46*3+BH46*1)</f>
        <v>11</v>
      </c>
      <c r="BJ46" s="8">
        <v>2</v>
      </c>
      <c r="BK46" s="28"/>
      <c r="BL46" s="8"/>
      <c r="BM46" s="8">
        <f>SUM(BJ46*5+BK46*3+BL46*1)</f>
        <v>10</v>
      </c>
      <c r="BN46" s="8"/>
      <c r="BO46" s="28">
        <v>1</v>
      </c>
      <c r="BP46" s="8"/>
      <c r="BQ46" s="8">
        <f>SUM(BN46*5+BO46*3+BP46*1)</f>
        <v>3</v>
      </c>
      <c r="BR46" s="8"/>
      <c r="BS46" s="28"/>
      <c r="BT46" s="8"/>
      <c r="BU46" s="10">
        <f>SUM(BR46*5+BS46*3+BT46*1)</f>
        <v>0</v>
      </c>
      <c r="BV46" s="60">
        <f t="shared" si="2"/>
        <v>24</v>
      </c>
      <c r="BW46" s="129"/>
      <c r="BX46" s="344"/>
      <c r="BY46" s="235"/>
      <c r="BZ46" s="59" t="s">
        <v>62</v>
      </c>
      <c r="CA46" s="21"/>
      <c r="CB46" s="12">
        <f>IF(CA46=0,0,IF(CA46&gt;10,1,44-CA46*4))</f>
        <v>0</v>
      </c>
      <c r="CC46" s="12"/>
      <c r="CD46" s="25">
        <f>IF(CC46=0,0,IF(CC46=6,1,IF(CC46&gt;6,CC46,12-CC46*2)))</f>
        <v>0</v>
      </c>
      <c r="CE46" s="21"/>
      <c r="CF46" s="12"/>
      <c r="CG46" s="12">
        <v>4</v>
      </c>
      <c r="CH46" s="12">
        <v>27</v>
      </c>
      <c r="CI46" s="12"/>
      <c r="CJ46" s="87">
        <f>IF(CE46=0,0,IF(CE46&gt;5,CE46,6-CE46*1))+IF(CF46=0,0,IF(CF46&gt;5,CF46,12-CF46*2))+IF(CG46=0,0,IF(CG46&gt;5,CG46,18-CG46*3))+IF(CH46=0,0,IF(CH46&gt;5,CH46,18-CH46*3))+IF(CI46=0,0,IF(CI46&gt;5,CI46,24-CI46*4))</f>
        <v>33</v>
      </c>
      <c r="CK46" s="12"/>
      <c r="CL46" s="12"/>
      <c r="CM46" s="12"/>
      <c r="CN46" s="12"/>
      <c r="CO46" s="12"/>
      <c r="CP46" s="87">
        <f>IF(CK46=0,0,IF(CK46&gt;5,CK46,6-CK46*1))+IF(CL46=0,0,IF(CL46&gt;5,CL46,12-CL46*2))+IF(CM46=0,0,IF(CM46&gt;5,CM46,18-CM46*3))+IF(CN46=0,0,IF(CN46&gt;5,CN46,18-CN46*3))+IF(CO46=0,0,IF(CO46&gt;5,CO46,24-CO46*4))</f>
        <v>0</v>
      </c>
      <c r="CQ46" s="12"/>
      <c r="CR46" s="12"/>
      <c r="CS46" s="12"/>
      <c r="CT46" s="12"/>
      <c r="CU46" s="12"/>
      <c r="CV46" s="87">
        <f>IF(CQ46=0,0,IF(CQ46&gt;5,CQ46,6-CQ46*1))+IF(CR46=0,0,IF(CR46&gt;5,CR46,12-CR46*2))+IF(CS46=0,0,IF(CS46&gt;5,CS46,18-CS46*3))+IF(CT46=0,0,IF(CT46&gt;5,CT46,18-CT46*3))+IF(CU46=0,0,IF(CU46&gt;5,CU46,24-CU46*4))</f>
        <v>0</v>
      </c>
      <c r="CW46" s="18"/>
      <c r="CX46" s="8"/>
      <c r="CY46" s="8"/>
      <c r="CZ46" s="8"/>
      <c r="DA46" s="8"/>
      <c r="DB46" s="8"/>
      <c r="DC46" s="8"/>
      <c r="DD46" s="10"/>
      <c r="DE46" s="23">
        <f t="shared" si="1"/>
        <v>33</v>
      </c>
      <c r="DF46" s="129"/>
      <c r="DG46" s="337"/>
      <c r="DH46" s="235"/>
      <c r="DI46" s="355"/>
    </row>
    <row r="47" spans="1:113" ht="27.75" customHeight="1">
      <c r="A47" s="230" t="s">
        <v>159</v>
      </c>
      <c r="B47" s="59" t="s">
        <v>60</v>
      </c>
      <c r="C47" s="236"/>
      <c r="D47" s="237"/>
      <c r="E47" s="237"/>
      <c r="F47" s="237"/>
      <c r="G47" s="150"/>
      <c r="H47" s="8">
        <f>SUM(C47*5)</f>
        <v>0</v>
      </c>
      <c r="I47" s="149"/>
      <c r="J47" s="237"/>
      <c r="K47" s="237"/>
      <c r="L47" s="237"/>
      <c r="M47" s="150"/>
      <c r="N47" s="8">
        <f>SUM(I47*5)</f>
        <v>0</v>
      </c>
      <c r="O47" s="333"/>
      <c r="P47" s="345"/>
      <c r="Q47" s="332"/>
      <c r="R47" s="8">
        <f>SUM(O47*5)</f>
        <v>0</v>
      </c>
      <c r="S47" s="149"/>
      <c r="T47" s="150"/>
      <c r="U47" s="10">
        <f>SUM(S47*5)</f>
        <v>0</v>
      </c>
      <c r="V47" s="236"/>
      <c r="W47" s="150"/>
      <c r="X47" s="8">
        <f>SUM(V47*10)</f>
        <v>0</v>
      </c>
      <c r="Y47" s="149"/>
      <c r="Z47" s="150"/>
      <c r="AA47" s="8">
        <f>SUM(Y47*10)</f>
        <v>0</v>
      </c>
      <c r="AB47" s="8"/>
      <c r="AC47" s="10">
        <f>SUM(AB47*10)</f>
        <v>0</v>
      </c>
      <c r="AD47" s="18"/>
      <c r="AE47" s="12">
        <f>IF(AD47="A1",30,IF(AD47="A2",20,""))</f>
      </c>
      <c r="AF47" s="8"/>
      <c r="AG47" s="12">
        <f>IF(AF47="A1",30,IF(AF47="A2",20,""))</f>
      </c>
      <c r="AH47" s="8"/>
      <c r="AI47" s="12">
        <f>IF(AH47="A1",30,IF(AH47="A2",20,""))</f>
      </c>
      <c r="AJ47" s="8"/>
      <c r="AK47" s="22">
        <f>IF(AJ47="A1",30,IF(AJ47="A2",20,""))</f>
      </c>
      <c r="AL47" s="331">
        <v>1</v>
      </c>
      <c r="AM47" s="332"/>
      <c r="AN47" s="8">
        <f>SUM(AL47*10)</f>
        <v>10</v>
      </c>
      <c r="AO47" s="333">
        <v>1</v>
      </c>
      <c r="AP47" s="332"/>
      <c r="AQ47" s="8">
        <f>SUM(AO47*10)</f>
        <v>10</v>
      </c>
      <c r="AR47" s="12"/>
      <c r="AS47" s="8">
        <f>SUM(AR47*10)</f>
        <v>0</v>
      </c>
      <c r="AT47" s="12"/>
      <c r="AU47" s="8">
        <f>SUM(AT47*10)</f>
        <v>0</v>
      </c>
      <c r="AV47" s="60">
        <f t="shared" si="0"/>
        <v>20</v>
      </c>
      <c r="AW47" s="155">
        <f>SUM(AV47,AV48)</f>
        <v>35</v>
      </c>
      <c r="AX47" s="230" t="s">
        <v>133</v>
      </c>
      <c r="AY47" s="59" t="s">
        <v>60</v>
      </c>
      <c r="AZ47" s="18"/>
      <c r="BA47" s="8">
        <v>2</v>
      </c>
      <c r="BB47" s="8">
        <f>SUM(AZ47:BA47)</f>
        <v>2</v>
      </c>
      <c r="BC47" s="12"/>
      <c r="BD47" s="12">
        <v>2</v>
      </c>
      <c r="BE47" s="8">
        <f>SUM(BC47:BD47)</f>
        <v>2</v>
      </c>
      <c r="BF47" s="27">
        <v>2</v>
      </c>
      <c r="BG47" s="14"/>
      <c r="BH47" s="28">
        <v>3</v>
      </c>
      <c r="BI47" s="8">
        <f>SUM(BF47*2+BH47*2)</f>
        <v>10</v>
      </c>
      <c r="BJ47" s="8">
        <v>2</v>
      </c>
      <c r="BK47" s="14"/>
      <c r="BL47" s="8">
        <v>4</v>
      </c>
      <c r="BM47" s="8">
        <f>SUM(BJ47*2+BL47*2)</f>
        <v>12</v>
      </c>
      <c r="BN47" s="8"/>
      <c r="BO47" s="14"/>
      <c r="BP47" s="8"/>
      <c r="BQ47" s="8">
        <f>SUM(BN47*2+BP47*2)</f>
        <v>0</v>
      </c>
      <c r="BR47" s="8"/>
      <c r="BS47" s="14"/>
      <c r="BT47" s="8"/>
      <c r="BU47" s="10">
        <f>SUM(BR47*2+BT47*2)</f>
        <v>0</v>
      </c>
      <c r="BV47" s="60">
        <f t="shared" si="2"/>
        <v>26</v>
      </c>
      <c r="BW47" s="129">
        <f>SUM(BV47,BV48)</f>
        <v>31</v>
      </c>
      <c r="BX47" s="343">
        <f>SUM(AW47,BW47)</f>
        <v>66</v>
      </c>
      <c r="BY47" s="230" t="s">
        <v>133</v>
      </c>
      <c r="BZ47" s="59" t="s">
        <v>61</v>
      </c>
      <c r="CA47" s="21"/>
      <c r="CB47" s="12">
        <f>SUM(CA47*25)</f>
        <v>0</v>
      </c>
      <c r="CC47" s="12"/>
      <c r="CD47" s="25">
        <f>SUM(CC47*6)</f>
        <v>0</v>
      </c>
      <c r="CE47" s="21"/>
      <c r="CF47" s="12"/>
      <c r="CG47" s="12"/>
      <c r="CH47" s="12"/>
      <c r="CI47" s="12"/>
      <c r="CJ47" s="87">
        <f>SUM(CE47*3+CF47*6+CG47*10+CH47*15+CI47*20)</f>
        <v>0</v>
      </c>
      <c r="CK47" s="12"/>
      <c r="CL47" s="12"/>
      <c r="CM47" s="12"/>
      <c r="CN47" s="12"/>
      <c r="CO47" s="12"/>
      <c r="CP47" s="87">
        <f>SUM(CK47*3+CL47*6+CM47*10+CN47*15+CO47*20)</f>
        <v>0</v>
      </c>
      <c r="CQ47" s="12"/>
      <c r="CR47" s="12"/>
      <c r="CS47" s="12"/>
      <c r="CT47" s="12"/>
      <c r="CU47" s="12"/>
      <c r="CV47" s="87">
        <f>SUM(CQ47*3+CR47*6+CS47*10+CT47*15+CU47*20)</f>
        <v>0</v>
      </c>
      <c r="CW47" s="18"/>
      <c r="CX47" s="8"/>
      <c r="CY47" s="8"/>
      <c r="CZ47" s="8"/>
      <c r="DA47" s="8"/>
      <c r="DB47" s="8"/>
      <c r="DC47" s="8"/>
      <c r="DD47" s="10"/>
      <c r="DE47" s="23">
        <f t="shared" si="1"/>
        <v>0</v>
      </c>
      <c r="DF47" s="129">
        <f>SUM(DE47,DE48)</f>
        <v>0</v>
      </c>
      <c r="DG47" s="336">
        <f>SUM(DF47)</f>
        <v>0</v>
      </c>
      <c r="DH47" s="230" t="s">
        <v>133</v>
      </c>
      <c r="DI47" s="355">
        <f>SUM(BX47,DG47)</f>
        <v>66</v>
      </c>
    </row>
    <row r="48" spans="1:113" ht="27.75" customHeight="1">
      <c r="A48" s="235"/>
      <c r="B48" s="59" t="s">
        <v>62</v>
      </c>
      <c r="C48" s="18"/>
      <c r="D48" s="8"/>
      <c r="E48" s="8"/>
      <c r="F48" s="8"/>
      <c r="G48" s="8"/>
      <c r="H48" s="12">
        <f>IF(C48=0,0,IF(C48&gt;15,1,32-C48*2))+IF(D48=0,0,IF(D48&gt;15,1,32-D48*2))+IF(E48=0,0,IF(E48&gt;15,1,32-E48*2))+IF(F48=0,0,IF(F48&gt;15,1,32-F48*2))+IF(G48=0,0,IF(G48&gt;15,1,32-G48*2))</f>
        <v>0</v>
      </c>
      <c r="I48" s="8"/>
      <c r="J48" s="8"/>
      <c r="K48" s="8"/>
      <c r="L48" s="8"/>
      <c r="M48" s="8"/>
      <c r="N48" s="12">
        <f>IF(I48=0,0,IF(I48&gt;15,1,32-I48*2))+IF(J48=0,0,IF(J48&gt;15,1,32-J48*2))+IF(K48=0,0,IF(K48&gt;15,1,32-K48*2))+IF(L48=0,0,IF(L48&gt;15,1,32-L48*2))+IF(M48=0,0,IF(M48&gt;15,1,32-M48*2))</f>
        <v>0</v>
      </c>
      <c r="O48" s="12"/>
      <c r="P48" s="12"/>
      <c r="Q48" s="12"/>
      <c r="R48" s="12">
        <f>IF(O48=0,0,IF(O48&gt;15,1,32-O48*2))+IF(P48=0,0,IF(P48&gt;15,1,32-P48*2))+IF(Q48=0,0,IF(Q48&gt;15,1,32-Q48*2))</f>
        <v>0</v>
      </c>
      <c r="S48" s="8"/>
      <c r="T48" s="8"/>
      <c r="U48" s="25">
        <f>IF(S48=0,0,IF(S48&gt;15,1,32-S48*2))+IF(T48=0,0,IF(T48&gt;15,1,32-T48*2))</f>
        <v>0</v>
      </c>
      <c r="V48" s="18"/>
      <c r="W48" s="8"/>
      <c r="X48" s="12">
        <f>IF(V48=0,0,IF(V48&gt;5,1,18-V48*3))+IF(W48=0,0,IF(W48&gt;5,1,18-W48*3))</f>
        <v>0</v>
      </c>
      <c r="Y48" s="8"/>
      <c r="Z48" s="8"/>
      <c r="AA48" s="12">
        <f>IF(Y48=0,0,IF(Y48&gt;5,1,18-Y48*3))+IF(Z48=0,0,IF(Z48&gt;5,1,18-Z48*3))</f>
        <v>0</v>
      </c>
      <c r="AB48" s="8"/>
      <c r="AC48" s="25">
        <f>IF(AB48=0,0,IF(AB48&gt;5,1,18-AB48*3))</f>
        <v>0</v>
      </c>
      <c r="AD48" s="18"/>
      <c r="AE48" s="12">
        <f>IF(AD48=0,0,IF(AD48&gt;10,1,IF(AD47="A1",33-AD48*3,22-AD48*2)))</f>
        <v>0</v>
      </c>
      <c r="AF48" s="8"/>
      <c r="AG48" s="12">
        <f>IF(AF48=0,0,IF(AF48&gt;10,1,IF(AF47="A1",33-AF48*3,22-AF48*2)))</f>
        <v>0</v>
      </c>
      <c r="AH48" s="8"/>
      <c r="AI48" s="12">
        <f>IF(AH48=0,0,IF(AH48&gt;10,1,IF(AH47="A1",33-AH48*3,22-AH48*2)))</f>
        <v>0</v>
      </c>
      <c r="AJ48" s="8"/>
      <c r="AK48" s="22">
        <f>IF(AJ48=0,0,IF(AJ48&gt;10,1,IF(AJ47="A1",33-AJ48*3,22-AJ48*2)))</f>
        <v>0</v>
      </c>
      <c r="AL48" s="12">
        <v>8</v>
      </c>
      <c r="AM48" s="12"/>
      <c r="AN48" s="12">
        <f>IF(AL48=0,0,IF(AL48&gt;5,1,23-AL48*3))+IF(AM48=0,0,IF(AM48&gt;5,1,23-AM48*3))</f>
        <v>1</v>
      </c>
      <c r="AO48" s="12">
        <v>3</v>
      </c>
      <c r="AP48" s="12"/>
      <c r="AQ48" s="12">
        <f>IF(AO48=0,0,IF(AO48&gt;5,1,23-AO48*3))+IF(AP48=0,0,IF(AP48&gt;5,1,23-AP48*3))</f>
        <v>14</v>
      </c>
      <c r="AR48" s="12"/>
      <c r="AS48" s="12">
        <f>IF(AR48=0,0,IF(AR48&gt;5,1,23-AR48*3))</f>
        <v>0</v>
      </c>
      <c r="AT48" s="12"/>
      <c r="AU48" s="12">
        <f>IF(AT48=0,0,IF(AT48&gt;5,1,23-AT48*3))</f>
        <v>0</v>
      </c>
      <c r="AV48" s="60">
        <f t="shared" si="0"/>
        <v>15</v>
      </c>
      <c r="AW48" s="155"/>
      <c r="AX48" s="235"/>
      <c r="AY48" s="59" t="s">
        <v>62</v>
      </c>
      <c r="AZ48" s="18"/>
      <c r="BA48" s="8"/>
      <c r="BB48" s="12">
        <f>IF(AZ48=0,0,IF(AZ48&gt;5,AZ48,6-AZ48*1))+IF(BA48=0,0,IF(BA48&gt;5,BA48,6-BA48*1))</f>
        <v>0</v>
      </c>
      <c r="BC48" s="12"/>
      <c r="BD48" s="12"/>
      <c r="BE48" s="12">
        <f>IF(BC48=0,0,IF(BC48&gt;5,BC48,6-BC48*1))+IF(BD48=0,0,IF(BD48&gt;5,BD48,6-BD48*1))</f>
        <v>0</v>
      </c>
      <c r="BF48" s="27">
        <v>1</v>
      </c>
      <c r="BG48" s="28"/>
      <c r="BH48" s="28"/>
      <c r="BI48" s="8">
        <f>SUM(BF48*5+BG48*3+BH48*1)</f>
        <v>5</v>
      </c>
      <c r="BJ48" s="8"/>
      <c r="BK48" s="28"/>
      <c r="BL48" s="8"/>
      <c r="BM48" s="8">
        <f>SUM(BJ48*5+BK48*3+BL48*1)</f>
        <v>0</v>
      </c>
      <c r="BN48" s="8"/>
      <c r="BO48" s="28"/>
      <c r="BP48" s="8"/>
      <c r="BQ48" s="8">
        <f>SUM(BN48*5+BO48*3+BP48*1)</f>
        <v>0</v>
      </c>
      <c r="BR48" s="8"/>
      <c r="BS48" s="28"/>
      <c r="BT48" s="8"/>
      <c r="BU48" s="10">
        <f>SUM(BR48*5+BS48*3+BT48*1)</f>
        <v>0</v>
      </c>
      <c r="BV48" s="60">
        <f t="shared" si="2"/>
        <v>5</v>
      </c>
      <c r="BW48" s="129"/>
      <c r="BX48" s="344"/>
      <c r="BY48" s="235"/>
      <c r="BZ48" s="59" t="s">
        <v>62</v>
      </c>
      <c r="CA48" s="21"/>
      <c r="CB48" s="12">
        <f>IF(CA48=0,0,IF(CA48&gt;10,1,44-CA48*4))</f>
        <v>0</v>
      </c>
      <c r="CC48" s="12"/>
      <c r="CD48" s="25">
        <f>IF(CC48=0,0,IF(CC48=6,1,IF(CC48&gt;6,CC48,12-CC48*2)))</f>
        <v>0</v>
      </c>
      <c r="CE48" s="21"/>
      <c r="CF48" s="12"/>
      <c r="CG48" s="12"/>
      <c r="CH48" s="12"/>
      <c r="CI48" s="12"/>
      <c r="CJ48" s="87">
        <f>IF(CE48=0,0,IF(CE48&gt;5,CE48,6-CE48*1))+IF(CF48=0,0,IF(CF48&gt;5,CF48,12-CF48*2))+IF(CG48=0,0,IF(CG48&gt;5,CG48,18-CG48*3))+IF(CH48=0,0,IF(CH48&gt;5,CH48,18-CH48*3))+IF(CI48=0,0,IF(CI48&gt;5,CI48,24-CI48*4))</f>
        <v>0</v>
      </c>
      <c r="CK48" s="12"/>
      <c r="CL48" s="12"/>
      <c r="CM48" s="12"/>
      <c r="CN48" s="12"/>
      <c r="CO48" s="12"/>
      <c r="CP48" s="87">
        <f>IF(CK48=0,0,IF(CK48&gt;5,CK48,6-CK48*1))+IF(CL48=0,0,IF(CL48&gt;5,CL48,12-CL48*2))+IF(CM48=0,0,IF(CM48&gt;5,CM48,18-CM48*3))+IF(CN48=0,0,IF(CN48&gt;5,CN48,18-CN48*3))+IF(CO48=0,0,IF(CO48&gt;5,CO48,24-CO48*4))</f>
        <v>0</v>
      </c>
      <c r="CQ48" s="12"/>
      <c r="CR48" s="12"/>
      <c r="CS48" s="12"/>
      <c r="CT48" s="12"/>
      <c r="CU48" s="12"/>
      <c r="CV48" s="87">
        <f>IF(CQ48=0,0,IF(CQ48&gt;5,CQ48,6-CQ48*1))+IF(CR48=0,0,IF(CR48&gt;5,CR48,12-CR48*2))+IF(CS48=0,0,IF(CS48&gt;5,CS48,18-CS48*3))+IF(CT48=0,0,IF(CT48&gt;5,CT48,18-CT48*3))+IF(CU48=0,0,IF(CU48&gt;5,CU48,24-CU48*4))</f>
        <v>0</v>
      </c>
      <c r="CW48" s="18"/>
      <c r="CX48" s="8"/>
      <c r="CY48" s="8"/>
      <c r="CZ48" s="8"/>
      <c r="DA48" s="8"/>
      <c r="DB48" s="8"/>
      <c r="DC48" s="8"/>
      <c r="DD48" s="10"/>
      <c r="DE48" s="23">
        <f t="shared" si="1"/>
        <v>0</v>
      </c>
      <c r="DF48" s="129"/>
      <c r="DG48" s="337"/>
      <c r="DH48" s="235"/>
      <c r="DI48" s="355"/>
    </row>
    <row r="49" spans="1:113" ht="27.75" customHeight="1">
      <c r="A49" s="230" t="s">
        <v>171</v>
      </c>
      <c r="B49" s="59" t="s">
        <v>60</v>
      </c>
      <c r="C49" s="153"/>
      <c r="D49" s="154"/>
      <c r="E49" s="154"/>
      <c r="F49" s="154"/>
      <c r="G49" s="154"/>
      <c r="H49" s="8">
        <f>SUM(C49*5)</f>
        <v>0</v>
      </c>
      <c r="I49" s="154"/>
      <c r="J49" s="154"/>
      <c r="K49" s="154"/>
      <c r="L49" s="154"/>
      <c r="M49" s="154"/>
      <c r="N49" s="8">
        <f>SUM(I49*5)</f>
        <v>0</v>
      </c>
      <c r="O49" s="149"/>
      <c r="P49" s="237"/>
      <c r="Q49" s="150"/>
      <c r="R49" s="88">
        <f>IF(O49=0,0,IF(O49&gt;15,1,32-O49*2))+IF(P49=0,0,IF(P49&gt;15,1,32-P49*2))+IF(Q49=0,0,IF(Q49&gt;15,1,32-Q49*2))</f>
        <v>0</v>
      </c>
      <c r="S49" s="154"/>
      <c r="T49" s="154"/>
      <c r="U49" s="10">
        <f>SUM(S49*5)</f>
        <v>0</v>
      </c>
      <c r="V49" s="153"/>
      <c r="W49" s="154"/>
      <c r="X49" s="8">
        <f>SUM(V49*10)</f>
        <v>0</v>
      </c>
      <c r="Y49" s="149"/>
      <c r="Z49" s="150"/>
      <c r="AA49" s="8">
        <f>SUM(Y49*10)</f>
        <v>0</v>
      </c>
      <c r="AB49" s="8"/>
      <c r="AC49" s="10">
        <f>SUM(AB49*10)</f>
        <v>0</v>
      </c>
      <c r="AD49" s="18"/>
      <c r="AE49" s="12">
        <f>IF(AD49="A1",30,IF(AD49="A2",20,""))</f>
      </c>
      <c r="AF49" s="8"/>
      <c r="AG49" s="12">
        <f>IF(AF49="A1",30,IF(AF49="A2",20,""))</f>
      </c>
      <c r="AH49" s="8"/>
      <c r="AI49" s="12">
        <f>IF(AH49="A1",30,IF(AH49="A2",20,""))</f>
      </c>
      <c r="AJ49" s="8"/>
      <c r="AK49" s="22">
        <f>IF(AJ49="A1",30,IF(AJ49="A2",20,""))</f>
      </c>
      <c r="AL49" s="331"/>
      <c r="AM49" s="332"/>
      <c r="AN49" s="8">
        <f>SUM(AL49*10)</f>
        <v>0</v>
      </c>
      <c r="AO49" s="333"/>
      <c r="AP49" s="332"/>
      <c r="AQ49" s="8">
        <f>SUM(AO49*10)</f>
        <v>0</v>
      </c>
      <c r="AR49" s="12"/>
      <c r="AS49" s="8">
        <f>SUM(AR49*10)</f>
        <v>0</v>
      </c>
      <c r="AT49" s="12"/>
      <c r="AU49" s="8">
        <f>SUM(AT49*10)</f>
        <v>0</v>
      </c>
      <c r="AV49" s="60">
        <f t="shared" si="0"/>
        <v>0</v>
      </c>
      <c r="AW49" s="155">
        <f>SUM(AV49,AV50)</f>
        <v>0</v>
      </c>
      <c r="AX49" s="334" t="str">
        <f ca="1">IF(CELL("contenuto",$A49)="","",CELL("contenuto",$A49))</f>
        <v>POL. UNION VIGONZA</v>
      </c>
      <c r="AY49" s="59" t="s">
        <v>61</v>
      </c>
      <c r="AZ49" s="18"/>
      <c r="BA49" s="8"/>
      <c r="BB49" s="8">
        <f>SUM(AZ49:BA49)</f>
        <v>0</v>
      </c>
      <c r="BC49" s="8"/>
      <c r="BD49" s="8"/>
      <c r="BE49" s="8">
        <f>SUM(BC49:BD49)</f>
        <v>0</v>
      </c>
      <c r="BF49" s="27">
        <v>1</v>
      </c>
      <c r="BG49" s="14"/>
      <c r="BH49" s="28">
        <v>1</v>
      </c>
      <c r="BI49" s="8">
        <f>SUM(BF49*2+BH49*2)</f>
        <v>4</v>
      </c>
      <c r="BJ49" s="8">
        <v>1</v>
      </c>
      <c r="BK49" s="14"/>
      <c r="BL49" s="8">
        <v>1</v>
      </c>
      <c r="BM49" s="8">
        <f>SUM(BJ49*2+BL49*2)</f>
        <v>4</v>
      </c>
      <c r="BN49" s="8"/>
      <c r="BO49" s="14"/>
      <c r="BP49" s="8"/>
      <c r="BQ49" s="8">
        <f>SUM(BN49*2+BP49*2)</f>
        <v>0</v>
      </c>
      <c r="BR49" s="8"/>
      <c r="BS49" s="14"/>
      <c r="BT49" s="8"/>
      <c r="BU49" s="10">
        <f>SUM(BR49*2+BT49*2)</f>
        <v>0</v>
      </c>
      <c r="BV49" s="60">
        <f t="shared" si="2"/>
        <v>8</v>
      </c>
      <c r="BW49" s="129">
        <f>SUM(BV49,BV50)</f>
        <v>8</v>
      </c>
      <c r="BX49" s="343">
        <f>SUM(AW49,BW49)</f>
        <v>8</v>
      </c>
      <c r="BY49" s="334" t="str">
        <f ca="1">IF(CELL("contenuto",$A49)="","",CELL("contenuto",$A49))</f>
        <v>POL. UNION VIGONZA</v>
      </c>
      <c r="BZ49" s="59" t="s">
        <v>61</v>
      </c>
      <c r="CA49" s="21"/>
      <c r="CB49" s="12">
        <f>SUM(CA49*25)</f>
        <v>0</v>
      </c>
      <c r="CC49" s="12"/>
      <c r="CD49" s="25">
        <f>SUM(CC49*6)</f>
        <v>0</v>
      </c>
      <c r="CE49" s="21"/>
      <c r="CF49" s="12"/>
      <c r="CG49" s="12"/>
      <c r="CH49" s="12"/>
      <c r="CI49" s="12"/>
      <c r="CJ49" s="87">
        <f>SUM(CE49*3+CF49*6+CG49*10+CH49*15+CI49*20)</f>
        <v>0</v>
      </c>
      <c r="CK49" s="12"/>
      <c r="CL49" s="12"/>
      <c r="CM49" s="12"/>
      <c r="CN49" s="12"/>
      <c r="CO49" s="12"/>
      <c r="CP49" s="87">
        <f>SUM(CK49*3+CL49*6+CM49*10+CN49*15+CO49*20)</f>
        <v>0</v>
      </c>
      <c r="CQ49" s="12"/>
      <c r="CR49" s="12"/>
      <c r="CS49" s="12"/>
      <c r="CT49" s="12"/>
      <c r="CU49" s="12"/>
      <c r="CV49" s="87">
        <f>SUM(CQ49*3+CR49*6+CS49*10+CT49*15+CU49*20)</f>
        <v>0</v>
      </c>
      <c r="CW49" s="18"/>
      <c r="CX49" s="8"/>
      <c r="CY49" s="8"/>
      <c r="CZ49" s="8"/>
      <c r="DA49" s="8"/>
      <c r="DB49" s="8"/>
      <c r="DC49" s="8"/>
      <c r="DD49" s="10"/>
      <c r="DE49" s="23">
        <f t="shared" si="1"/>
        <v>0</v>
      </c>
      <c r="DF49" s="129">
        <f>SUM(DE49,DE50)</f>
        <v>0</v>
      </c>
      <c r="DG49" s="336">
        <f>SUM(DF49)</f>
        <v>0</v>
      </c>
      <c r="DH49" s="334" t="str">
        <f ca="1">IF(CELL("contenuto",$A49)="","",CELL("contenuto",$A49))</f>
        <v>POL. UNION VIGONZA</v>
      </c>
      <c r="DI49" s="355">
        <f>SUM(BX49,DG49)</f>
        <v>8</v>
      </c>
    </row>
    <row r="50" spans="1:113" ht="27.75" customHeight="1" thickBot="1">
      <c r="A50" s="231"/>
      <c r="B50" s="62" t="s">
        <v>62</v>
      </c>
      <c r="C50" s="31"/>
      <c r="D50" s="32"/>
      <c r="E50" s="32"/>
      <c r="F50" s="32"/>
      <c r="G50" s="32"/>
      <c r="H50" s="33">
        <f>IF(C50=0,0,IF(C50&gt;15,1,32-C50*2))+IF(D50=0,0,IF(D50&gt;15,1,32-D50*2))+IF(E50=0,0,IF(E50&gt;15,1,32-E50*2))+IF(F50=0,0,IF(F50&gt;15,1,32-F50*2))+IF(G50=0,0,IF(G50&gt;15,1,32-G50*2))</f>
        <v>0</v>
      </c>
      <c r="I50" s="32"/>
      <c r="J50" s="32"/>
      <c r="K50" s="32"/>
      <c r="L50" s="32"/>
      <c r="M50" s="32"/>
      <c r="N50" s="33">
        <f>IF(I50=0,0,IF(I50&gt;15,1,32-I50*2))+IF(J50=0,0,IF(J50&gt;15,1,32-J50*2))+IF(K50=0,0,IF(K50&gt;15,1,32-K50*2))+IF(L50=0,0,IF(L50&gt;15,1,32-L50*2))+IF(M50=0,0,IF(M50&gt;15,1,32-M50*2))</f>
        <v>0</v>
      </c>
      <c r="O50" s="89"/>
      <c r="P50" s="89"/>
      <c r="Q50" s="89"/>
      <c r="R50" s="89">
        <f>IF(O50=0,0,IF(O50&gt;15,1,32-O50*2))+IF(P50=0,0,IF(P50&gt;15,1,32-P50*2))+IF(Q50=0,0,IF(Q50&gt;15,1,32-Q50*2))</f>
        <v>0</v>
      </c>
      <c r="S50" s="32"/>
      <c r="T50" s="32"/>
      <c r="U50" s="34">
        <f>IF(S50=0,0,IF(S50&gt;15,1,32-S50*2))+IF(T50=0,0,IF(T50&gt;15,1,32-T50*2))</f>
        <v>0</v>
      </c>
      <c r="V50" s="31"/>
      <c r="W50" s="32"/>
      <c r="X50" s="33">
        <f>IF(V50=0,0,IF(V50&gt;5,1,18-V50*3))+IF(W50=0,0,IF(W50&gt;5,1,18-W50*3))</f>
        <v>0</v>
      </c>
      <c r="Y50" s="32"/>
      <c r="Z50" s="32"/>
      <c r="AA50" s="33">
        <f>IF(Y50=0,0,IF(Y50&gt;5,1,18-Y50*3))+IF(Z50=0,0,IF(Z50&gt;5,1,18-Z50*3))</f>
        <v>0</v>
      </c>
      <c r="AB50" s="32"/>
      <c r="AC50" s="34">
        <f>IF(AB50=0,0,IF(AB50&gt;5,1,18-AB50*3))</f>
        <v>0</v>
      </c>
      <c r="AD50" s="31"/>
      <c r="AE50" s="33">
        <f>IF(AD50=0,0,IF(AD50&gt;10,1,IF(AD49="A1",33-AD50*3,22-AD50*2)))</f>
        <v>0</v>
      </c>
      <c r="AF50" s="32"/>
      <c r="AG50" s="33">
        <f>IF(AF50=0,0,IF(AF50&gt;10,1,IF(AF49="A1",33-AF50*3,22-AF50*2)))</f>
        <v>0</v>
      </c>
      <c r="AH50" s="32"/>
      <c r="AI50" s="33">
        <f>IF(AH50=0,0,IF(AH50&gt;10,1,IF(AH49="A1",33-AH50*3,22-AH50*2)))</f>
        <v>0</v>
      </c>
      <c r="AJ50" s="32"/>
      <c r="AK50" s="35">
        <f>IF(AJ50=0,0,IF(AJ50&gt;10,1,IF(AJ49="A1",33-AJ50*3,22-AJ50*2)))</f>
        <v>0</v>
      </c>
      <c r="AL50" s="40"/>
      <c r="AM50" s="33"/>
      <c r="AN50" s="33">
        <f>IF(AL50=0,0,IF(AL50&gt;5,1,23-AL50*3))+IF(AM50=0,0,IF(AM50&gt;5,1,23-AM50*3))</f>
        <v>0</v>
      </c>
      <c r="AO50" s="33"/>
      <c r="AP50" s="33"/>
      <c r="AQ50" s="33">
        <f>IF(AO50=0,0,IF(AO50&gt;5,1,23-AO50*3))+IF(AP50=0,0,IF(AP50&gt;5,1,23-AP50*3))</f>
        <v>0</v>
      </c>
      <c r="AR50" s="33"/>
      <c r="AS50" s="33">
        <f>IF(AR50=0,0,IF(AR50&gt;5,1,23-AR50*3))</f>
        <v>0</v>
      </c>
      <c r="AT50" s="33"/>
      <c r="AU50" s="33">
        <f>IF(AT50=0,0,IF(AT50&gt;5,1,23-AT50*3))</f>
        <v>0</v>
      </c>
      <c r="AV50" s="90">
        <f t="shared" si="0"/>
        <v>0</v>
      </c>
      <c r="AW50" s="156"/>
      <c r="AX50" s="346"/>
      <c r="AY50" s="63" t="s">
        <v>62</v>
      </c>
      <c r="AZ50" s="31"/>
      <c r="BA50" s="32"/>
      <c r="BB50" s="33">
        <f>IF(AZ50=0,0,IF(AZ50&gt;5,AZ50,6-AZ50*1))+IF(BA50=0,0,IF(BA50&gt;5,BA50,6-BA50*1))</f>
        <v>0</v>
      </c>
      <c r="BC50" s="33"/>
      <c r="BD50" s="33"/>
      <c r="BE50" s="33">
        <f>IF(BC50=0,0,IF(BC50&gt;5,BC50,6-BC50*1))+IF(BD50=0,0,IF(BD50&gt;5,BD50,6-BD50*1))</f>
        <v>0</v>
      </c>
      <c r="BF50" s="38"/>
      <c r="BG50" s="39"/>
      <c r="BH50" s="39"/>
      <c r="BI50" s="32">
        <f>SUM(BF50*5+BG50*3+BH50*1)</f>
        <v>0</v>
      </c>
      <c r="BJ50" s="32"/>
      <c r="BK50" s="39"/>
      <c r="BL50" s="32"/>
      <c r="BM50" s="32">
        <f>SUM(BJ50*5+BK50*3+BL50*1)</f>
        <v>0</v>
      </c>
      <c r="BN50" s="32"/>
      <c r="BO50" s="39"/>
      <c r="BP50" s="32"/>
      <c r="BQ50" s="32">
        <f>SUM(BN50*5+BO50*3+BP50*1)</f>
        <v>0</v>
      </c>
      <c r="BR50" s="32"/>
      <c r="BS50" s="39"/>
      <c r="BT50" s="32"/>
      <c r="BU50" s="64">
        <f>SUM(BR50*5+BS50*3+BT50*1)</f>
        <v>0</v>
      </c>
      <c r="BV50" s="36">
        <f t="shared" si="2"/>
        <v>0</v>
      </c>
      <c r="BW50" s="130"/>
      <c r="BX50" s="347"/>
      <c r="BY50" s="346"/>
      <c r="BZ50" s="63" t="s">
        <v>62</v>
      </c>
      <c r="CA50" s="40"/>
      <c r="CB50" s="33">
        <f>IF(CA50=0,0,IF(CA50&gt;10,1,44-CA50*4))</f>
        <v>0</v>
      </c>
      <c r="CC50" s="33"/>
      <c r="CD50" s="34">
        <f>IF(CC50=0,0,IF(CC50=6,1,IF(CC50&gt;6,CC50,12-CC50*2)))</f>
        <v>0</v>
      </c>
      <c r="CE50" s="40"/>
      <c r="CF50" s="33"/>
      <c r="CG50" s="33"/>
      <c r="CH50" s="33"/>
      <c r="CI50" s="33"/>
      <c r="CJ50" s="91">
        <f>IF(CE50=0,0,IF(CE50&gt;5,CE50,6-CE50*1))+IF(CF50=0,0,IF(CF50&gt;5,CF50,12-CF50*2))+IF(CG50=0,0,IF(CG50&gt;5,CG50,18-CG50*3))+IF(CH50=0,0,IF(CH50&gt;5,CH50,18-CH50*3))+IF(CI50=0,0,IF(CI50&gt;5,CI50,24-CI50*4))</f>
        <v>0</v>
      </c>
      <c r="CK50" s="33"/>
      <c r="CL50" s="33"/>
      <c r="CM50" s="33"/>
      <c r="CN50" s="33"/>
      <c r="CO50" s="33"/>
      <c r="CP50" s="91">
        <f>IF(CK50=0,0,IF(CK50&gt;5,CK50,6-CK50*1))+IF(CL50=0,0,IF(CL50&gt;5,CL50,12-CL50*2))+IF(CM50=0,0,IF(CM50&gt;5,CM50,18-CM50*3))+IF(CN50=0,0,IF(CN50&gt;5,CN50,18-CN50*3))+IF(CO50=0,0,IF(CO50&gt;5,CO50,24-CO50*4))</f>
        <v>0</v>
      </c>
      <c r="CQ50" s="33"/>
      <c r="CR50" s="33"/>
      <c r="CS50" s="33"/>
      <c r="CT50" s="33"/>
      <c r="CU50" s="33"/>
      <c r="CV50" s="92">
        <f>IF(CQ50=0,0,IF(CQ50&gt;5,CQ50,6-CQ50*1))+IF(CR50=0,0,IF(CR50&gt;5,CR50,12-CR50*2))+IF(CS50=0,0,IF(CS50&gt;5,CS50,18-CS50*3))+IF(CT50=0,0,IF(CT50&gt;5,CT50,18-CT50*3))+IF(CU50=0,0,IF(CU50&gt;5,CU50,24-CU50*4))</f>
        <v>0</v>
      </c>
      <c r="CW50" s="31"/>
      <c r="CX50" s="32"/>
      <c r="CY50" s="32"/>
      <c r="CZ50" s="32"/>
      <c r="DA50" s="32"/>
      <c r="DB50" s="32"/>
      <c r="DC50" s="32"/>
      <c r="DD50" s="64"/>
      <c r="DE50" s="31">
        <f t="shared" si="1"/>
        <v>0</v>
      </c>
      <c r="DF50" s="130"/>
      <c r="DG50" s="348"/>
      <c r="DH50" s="346"/>
      <c r="DI50" s="356"/>
    </row>
    <row r="51" spans="1:151" ht="27.7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s="93"/>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row>
    <row r="52" spans="1:151" ht="27.75"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s="93"/>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row>
    <row r="53" spans="1:151" ht="27.75"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s="9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row>
    <row r="54" spans="1:151" ht="27.7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s="93"/>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row>
    <row r="55" spans="1:151" ht="27.75"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s="93"/>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row>
    <row r="56" spans="1:151" ht="27.75"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s="94"/>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row>
    <row r="57" spans="1:151" ht="27.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s="94"/>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row>
    <row r="58" spans="1:151" ht="27.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s="94"/>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row>
    <row r="59" spans="1:151" ht="27.75"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s="94"/>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row>
    <row r="60" spans="1:151" ht="27.75"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s="94"/>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row>
    <row r="61" spans="1:151" ht="27.75" customHeight="1">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s="94"/>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row>
    <row r="62" spans="1:151" ht="27.75" customHeight="1">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s="94"/>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row>
    <row r="63" spans="1:151" ht="27.75" customHeight="1">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s="94"/>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row>
    <row r="64" spans="1:151" ht="27.75" customHeight="1">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s="9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row>
    <row r="65" spans="1:151" ht="27.75" customHeight="1">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s="94"/>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row>
    <row r="66" spans="1:151" ht="27.75" customHeight="1">
      <c r="A66" s="45"/>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s="94"/>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row>
    <row r="67" spans="1:151" ht="27.75" customHeight="1">
      <c r="A67" s="45"/>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s="94"/>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row>
    <row r="68" spans="1:151" ht="27.75" customHeight="1">
      <c r="A68" s="45"/>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s="94"/>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row>
    <row r="69" spans="1:151" ht="27.75" customHeight="1">
      <c r="A69" s="45"/>
      <c r="B69" s="46"/>
      <c r="C69" s="47"/>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s="94"/>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row>
    <row r="70" spans="1:151" ht="27.75" customHeight="1">
      <c r="A70" s="45"/>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s="94"/>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row>
    <row r="71" spans="1:151" ht="27.75" customHeight="1">
      <c r="A71" s="45"/>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s="94"/>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row>
    <row r="72" spans="1:151" ht="27.75" customHeight="1">
      <c r="A72" s="48"/>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s="94"/>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row>
    <row r="73" spans="1:151" ht="27.75" customHeight="1">
      <c r="A73" s="45"/>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s="94"/>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row>
    <row r="74" spans="1:151" ht="27.75" customHeight="1">
      <c r="A74" s="49"/>
      <c r="B74" s="46"/>
      <c r="C74" s="47"/>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s="9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row>
    <row r="75" spans="1:112" ht="20.25">
      <c r="A75" s="49"/>
      <c r="B75" s="46"/>
      <c r="C75" s="47"/>
      <c r="D75"/>
      <c r="E75" s="47"/>
      <c r="F75" s="47"/>
      <c r="G75" s="47"/>
      <c r="H75" s="47"/>
      <c r="AX75" s="55"/>
      <c r="BY75" s="55"/>
      <c r="DH75" s="55"/>
    </row>
    <row r="76" spans="1:112" ht="20.25">
      <c r="A76" s="48"/>
      <c r="B76"/>
      <c r="C76"/>
      <c r="D76"/>
      <c r="E76" s="47"/>
      <c r="F76" s="47"/>
      <c r="G76" s="47"/>
      <c r="H76" s="47"/>
      <c r="AX76" s="55"/>
      <c r="BY76" s="55"/>
      <c r="DH76" s="55"/>
    </row>
    <row r="77" spans="1:112" ht="20.25">
      <c r="A77" s="45"/>
      <c r="B77"/>
      <c r="C77"/>
      <c r="D77"/>
      <c r="E77" s="47"/>
      <c r="F77" s="47"/>
      <c r="G77" s="47"/>
      <c r="H77" s="47"/>
      <c r="AX77" s="55"/>
      <c r="BY77" s="55"/>
      <c r="DH77" s="55"/>
    </row>
    <row r="78" spans="1:112" ht="20.25">
      <c r="A78" s="55"/>
      <c r="B78" s="46"/>
      <c r="C78" s="47"/>
      <c r="D78" s="47"/>
      <c r="E78" s="47"/>
      <c r="F78" s="47"/>
      <c r="G78" s="47"/>
      <c r="H78" s="47"/>
      <c r="AX78" s="55"/>
      <c r="BY78" s="55"/>
      <c r="DH78" s="55"/>
    </row>
    <row r="79" spans="1:112" ht="20.25">
      <c r="A79" s="55"/>
      <c r="B79" s="46"/>
      <c r="C79" s="47"/>
      <c r="D79" s="47"/>
      <c r="E79" s="47"/>
      <c r="F79" s="47"/>
      <c r="G79" s="47"/>
      <c r="H79" s="47"/>
      <c r="AX79" s="55"/>
      <c r="BY79" s="55"/>
      <c r="DH79" s="55"/>
    </row>
    <row r="80" spans="1:112" ht="20.25">
      <c r="A80" s="55"/>
      <c r="B80" s="46"/>
      <c r="C80" s="47"/>
      <c r="D80" s="47"/>
      <c r="E80" s="47"/>
      <c r="F80" s="47"/>
      <c r="G80" s="47"/>
      <c r="H80" s="47"/>
      <c r="AX80" s="55"/>
      <c r="BY80" s="55"/>
      <c r="DH80" s="55"/>
    </row>
    <row r="81" spans="1:112" ht="20.25">
      <c r="A81" s="55"/>
      <c r="B81" s="46"/>
      <c r="C81" s="47"/>
      <c r="D81" s="47"/>
      <c r="E81" s="47"/>
      <c r="F81" s="47"/>
      <c r="G81" s="47"/>
      <c r="H81" s="47"/>
      <c r="AX81" s="55"/>
      <c r="BY81" s="55"/>
      <c r="DH81" s="55"/>
    </row>
    <row r="82" spans="1:112" ht="20.25">
      <c r="A82" s="55"/>
      <c r="B82" s="46"/>
      <c r="C82" s="47"/>
      <c r="D82" s="47"/>
      <c r="E82" s="47"/>
      <c r="F82" s="47"/>
      <c r="G82" s="47"/>
      <c r="H82" s="47"/>
      <c r="AX82" s="55"/>
      <c r="BY82" s="55"/>
      <c r="DH82" s="55"/>
    </row>
    <row r="83" spans="1:112" ht="20.25">
      <c r="A83" s="55"/>
      <c r="B83" s="46"/>
      <c r="C83" s="47"/>
      <c r="D83" s="47"/>
      <c r="E83" s="47"/>
      <c r="F83" s="47"/>
      <c r="G83" s="47"/>
      <c r="H83" s="47"/>
      <c r="AX83" s="55"/>
      <c r="BY83" s="55"/>
      <c r="DH83" s="55"/>
    </row>
    <row r="84" spans="1:112" ht="20.25">
      <c r="A84" s="55"/>
      <c r="B84" s="46"/>
      <c r="C84" s="47"/>
      <c r="D84" s="47"/>
      <c r="E84" s="47"/>
      <c r="F84" s="47"/>
      <c r="G84" s="47"/>
      <c r="H84" s="47"/>
      <c r="AX84" s="55"/>
      <c r="BY84" s="55"/>
      <c r="DH84" s="55"/>
    </row>
    <row r="85" spans="1:112" ht="20.25">
      <c r="A85" s="55"/>
      <c r="B85" s="46"/>
      <c r="C85" s="47"/>
      <c r="D85" s="47"/>
      <c r="E85" s="47"/>
      <c r="F85" s="47"/>
      <c r="G85" s="47"/>
      <c r="H85" s="47"/>
      <c r="AX85" s="55"/>
      <c r="BY85" s="55"/>
      <c r="DH85" s="55"/>
    </row>
    <row r="86" spans="1:112" ht="20.25">
      <c r="A86" s="55"/>
      <c r="B86" s="46"/>
      <c r="C86" s="47"/>
      <c r="D86" s="47"/>
      <c r="E86" s="47"/>
      <c r="F86" s="47"/>
      <c r="G86" s="47"/>
      <c r="H86" s="47"/>
      <c r="AX86" s="55"/>
      <c r="BY86" s="55"/>
      <c r="DH86" s="55"/>
    </row>
    <row r="87" spans="1:112" ht="20.25">
      <c r="A87" s="55"/>
      <c r="B87" s="46"/>
      <c r="C87" s="47"/>
      <c r="D87" s="47"/>
      <c r="E87" s="47"/>
      <c r="F87" s="47"/>
      <c r="G87" s="47"/>
      <c r="H87" s="47"/>
      <c r="AX87" s="55"/>
      <c r="BY87" s="55"/>
      <c r="DH87" s="55"/>
    </row>
    <row r="88" spans="1:112" ht="20.25">
      <c r="A88" s="55"/>
      <c r="B88" s="46"/>
      <c r="C88" s="47"/>
      <c r="D88" s="47"/>
      <c r="E88" s="47"/>
      <c r="F88" s="47"/>
      <c r="G88" s="47"/>
      <c r="H88" s="47"/>
      <c r="AX88" s="55"/>
      <c r="BY88" s="55"/>
      <c r="DH88" s="55"/>
    </row>
    <row r="89" spans="1:112" ht="20.25">
      <c r="A89" s="55"/>
      <c r="B89" s="46"/>
      <c r="C89" s="47"/>
      <c r="D89" s="47"/>
      <c r="E89" s="47"/>
      <c r="F89" s="47"/>
      <c r="G89" s="47"/>
      <c r="H89" s="47"/>
      <c r="AX89" s="55"/>
      <c r="BY89" s="55"/>
      <c r="DH89" s="55"/>
    </row>
    <row r="90" spans="1:112" ht="20.25">
      <c r="A90" s="55"/>
      <c r="B90" s="46"/>
      <c r="C90" s="47"/>
      <c r="D90" s="47"/>
      <c r="E90" s="47"/>
      <c r="F90" s="47"/>
      <c r="G90" s="47"/>
      <c r="H90" s="47"/>
      <c r="AX90" s="55"/>
      <c r="BY90" s="55"/>
      <c r="DH90" s="55"/>
    </row>
    <row r="91" spans="1:112" ht="20.25">
      <c r="A91" s="55"/>
      <c r="B91" s="46"/>
      <c r="C91" s="47"/>
      <c r="D91" s="47"/>
      <c r="E91" s="47"/>
      <c r="F91" s="47"/>
      <c r="G91" s="47"/>
      <c r="H91" s="47"/>
      <c r="AX91" s="55"/>
      <c r="BY91" s="55"/>
      <c r="DH91" s="55"/>
    </row>
    <row r="92" spans="1:112" ht="20.25">
      <c r="A92" s="55"/>
      <c r="B92" s="46"/>
      <c r="C92" s="47"/>
      <c r="D92" s="47"/>
      <c r="E92" s="47"/>
      <c r="F92" s="47"/>
      <c r="G92" s="47"/>
      <c r="H92" s="47"/>
      <c r="AX92" s="55"/>
      <c r="BY92" s="55"/>
      <c r="DH92" s="55"/>
    </row>
    <row r="93" spans="1:112" ht="20.25">
      <c r="A93" s="55"/>
      <c r="B93" s="46"/>
      <c r="C93" s="47"/>
      <c r="D93" s="47"/>
      <c r="E93" s="47"/>
      <c r="F93" s="47"/>
      <c r="G93" s="47"/>
      <c r="H93" s="47"/>
      <c r="AX93" s="55"/>
      <c r="BY93" s="55"/>
      <c r="DH93" s="55"/>
    </row>
    <row r="94" spans="1:112" ht="20.25">
      <c r="A94" s="55"/>
      <c r="B94" s="46"/>
      <c r="C94" s="47"/>
      <c r="D94" s="47"/>
      <c r="E94" s="47"/>
      <c r="F94" s="47"/>
      <c r="G94" s="47"/>
      <c r="H94" s="47"/>
      <c r="AX94" s="55"/>
      <c r="BY94" s="55"/>
      <c r="DH94" s="55"/>
    </row>
    <row r="95" spans="1:112" ht="20.25">
      <c r="A95" s="55"/>
      <c r="B95" s="46"/>
      <c r="C95" s="47"/>
      <c r="D95" s="47"/>
      <c r="E95" s="47"/>
      <c r="F95" s="47"/>
      <c r="G95" s="47"/>
      <c r="H95" s="47"/>
      <c r="AX95" s="55"/>
      <c r="BY95" s="55"/>
      <c r="DH95" s="55"/>
    </row>
    <row r="96" spans="1:112" ht="20.25">
      <c r="A96" s="55"/>
      <c r="B96" s="46"/>
      <c r="C96" s="47"/>
      <c r="D96" s="47"/>
      <c r="E96" s="47"/>
      <c r="F96" s="47"/>
      <c r="G96" s="47"/>
      <c r="H96" s="47"/>
      <c r="AX96" s="55"/>
      <c r="BY96" s="55"/>
      <c r="DH96" s="55"/>
    </row>
    <row r="97" spans="1:112" ht="20.25">
      <c r="A97" s="55"/>
      <c r="B97" s="46"/>
      <c r="C97" s="47"/>
      <c r="D97" s="47"/>
      <c r="E97" s="47"/>
      <c r="F97" s="47"/>
      <c r="G97" s="47"/>
      <c r="H97" s="47"/>
      <c r="AX97" s="55"/>
      <c r="BY97" s="55"/>
      <c r="DH97" s="55"/>
    </row>
    <row r="98" spans="1:112" ht="20.25">
      <c r="A98" s="55"/>
      <c r="B98" s="46"/>
      <c r="C98" s="47"/>
      <c r="D98" s="47"/>
      <c r="E98" s="47"/>
      <c r="F98" s="47"/>
      <c r="G98" s="47"/>
      <c r="H98" s="47"/>
      <c r="AX98" s="55"/>
      <c r="BY98" s="55"/>
      <c r="DH98" s="55"/>
    </row>
    <row r="99" spans="1:112" ht="20.25">
      <c r="A99" s="55"/>
      <c r="B99" s="46"/>
      <c r="C99" s="47"/>
      <c r="D99" s="47"/>
      <c r="E99" s="47"/>
      <c r="F99" s="47"/>
      <c r="G99" s="47"/>
      <c r="H99" s="47"/>
      <c r="AX99" s="55"/>
      <c r="BY99" s="55"/>
      <c r="DH99" s="55"/>
    </row>
    <row r="100" spans="1:112" ht="20.25">
      <c r="A100" s="55"/>
      <c r="B100" s="46"/>
      <c r="C100" s="47"/>
      <c r="D100" s="47"/>
      <c r="E100" s="47"/>
      <c r="F100" s="47"/>
      <c r="G100" s="47"/>
      <c r="H100" s="47"/>
      <c r="AX100" s="55"/>
      <c r="BY100" s="55"/>
      <c r="DH100" s="55"/>
    </row>
    <row r="101" spans="1:112" ht="20.25">
      <c r="A101" s="55"/>
      <c r="B101" s="46"/>
      <c r="C101" s="47"/>
      <c r="D101" s="47"/>
      <c r="E101" s="47"/>
      <c r="F101" s="47"/>
      <c r="G101" s="47"/>
      <c r="H101" s="47"/>
      <c r="AX101" s="55"/>
      <c r="BY101" s="55"/>
      <c r="DH101" s="55"/>
    </row>
    <row r="102" spans="3:8" ht="20.25">
      <c r="C102" s="47"/>
      <c r="D102" s="47"/>
      <c r="E102" s="47"/>
      <c r="F102" s="47"/>
      <c r="G102" s="47"/>
      <c r="H102" s="47"/>
    </row>
  </sheetData>
  <sheetProtection selectLockedCells="1" selectUnlockedCells="1"/>
  <mergeCells count="496">
    <mergeCell ref="DI49:DI50"/>
    <mergeCell ref="BY49:BY50"/>
    <mergeCell ref="DF49:DF50"/>
    <mergeCell ref="DG49:DG50"/>
    <mergeCell ref="DH49:DH50"/>
    <mergeCell ref="BW49:BW50"/>
    <mergeCell ref="BX49:BX50"/>
    <mergeCell ref="AW49:AW50"/>
    <mergeCell ref="AX49:AX50"/>
    <mergeCell ref="A47:A48"/>
    <mergeCell ref="C47:G47"/>
    <mergeCell ref="DI47:DI48"/>
    <mergeCell ref="AL47:AM47"/>
    <mergeCell ref="AO47:AP47"/>
    <mergeCell ref="AW47:AW48"/>
    <mergeCell ref="AX47:AX48"/>
    <mergeCell ref="BW47:BW48"/>
    <mergeCell ref="BX47:BX48"/>
    <mergeCell ref="BY47:BY48"/>
    <mergeCell ref="DF47:DF48"/>
    <mergeCell ref="DG47:DG48"/>
    <mergeCell ref="DH47:DH48"/>
    <mergeCell ref="A49:A50"/>
    <mergeCell ref="C49:G49"/>
    <mergeCell ref="I49:M49"/>
    <mergeCell ref="O49:Q49"/>
    <mergeCell ref="S49:T49"/>
    <mergeCell ref="V49:W49"/>
    <mergeCell ref="Y49:Z49"/>
    <mergeCell ref="AL49:AM49"/>
    <mergeCell ref="AO49:AP49"/>
    <mergeCell ref="Y47:Z47"/>
    <mergeCell ref="BW45:BW46"/>
    <mergeCell ref="BX45:BX46"/>
    <mergeCell ref="V45:W45"/>
    <mergeCell ref="Y45:Z45"/>
    <mergeCell ref="AL45:AM45"/>
    <mergeCell ref="AO45:AP45"/>
    <mergeCell ref="AW45:AW46"/>
    <mergeCell ref="AX45:AX46"/>
    <mergeCell ref="I47:M47"/>
    <mergeCell ref="O47:Q47"/>
    <mergeCell ref="S47:T47"/>
    <mergeCell ref="V47:W47"/>
    <mergeCell ref="BY45:BY46"/>
    <mergeCell ref="DF45:DF46"/>
    <mergeCell ref="DG45:DG46"/>
    <mergeCell ref="DH45:DH46"/>
    <mergeCell ref="DF43:DF44"/>
    <mergeCell ref="DI45:DI46"/>
    <mergeCell ref="A45:A46"/>
    <mergeCell ref="I45:M45"/>
    <mergeCell ref="O45:Q45"/>
    <mergeCell ref="S45:T45"/>
    <mergeCell ref="AW43:AW44"/>
    <mergeCell ref="AX43:AX44"/>
    <mergeCell ref="BW43:BW44"/>
    <mergeCell ref="BX43:BX44"/>
    <mergeCell ref="BY43:BY44"/>
    <mergeCell ref="DG43:DG44"/>
    <mergeCell ref="DH43:DH44"/>
    <mergeCell ref="DI43:DI44"/>
    <mergeCell ref="DI41:DI42"/>
    <mergeCell ref="AL41:AM41"/>
    <mergeCell ref="AO41:AP41"/>
    <mergeCell ref="AW41:AW42"/>
    <mergeCell ref="AX41:AX42"/>
    <mergeCell ref="BW41:BW42"/>
    <mergeCell ref="BX41:BX42"/>
    <mergeCell ref="BY41:BY42"/>
    <mergeCell ref="DF41:DF42"/>
    <mergeCell ref="DG41:DG42"/>
    <mergeCell ref="DH41:DH42"/>
    <mergeCell ref="A43:A44"/>
    <mergeCell ref="C43:G43"/>
    <mergeCell ref="I43:M43"/>
    <mergeCell ref="O43:Q43"/>
    <mergeCell ref="S43:T43"/>
    <mergeCell ref="V43:W43"/>
    <mergeCell ref="Y43:Z43"/>
    <mergeCell ref="AL43:AM43"/>
    <mergeCell ref="AO43:AP43"/>
    <mergeCell ref="BX39:BX40"/>
    <mergeCell ref="V39:W39"/>
    <mergeCell ref="Y39:Z39"/>
    <mergeCell ref="AL39:AM39"/>
    <mergeCell ref="AO39:AP39"/>
    <mergeCell ref="AW39:AW40"/>
    <mergeCell ref="AX39:AX40"/>
    <mergeCell ref="S41:T41"/>
    <mergeCell ref="V41:W41"/>
    <mergeCell ref="Y41:Z41"/>
    <mergeCell ref="BW39:BW40"/>
    <mergeCell ref="A41:A42"/>
    <mergeCell ref="C41:G41"/>
    <mergeCell ref="I41:M41"/>
    <mergeCell ref="O41:Q41"/>
    <mergeCell ref="BY39:BY40"/>
    <mergeCell ref="DF39:DF40"/>
    <mergeCell ref="DG39:DG40"/>
    <mergeCell ref="DH39:DH40"/>
    <mergeCell ref="BY37:BY38"/>
    <mergeCell ref="DF37:DF38"/>
    <mergeCell ref="DI39:DI40"/>
    <mergeCell ref="A39:A40"/>
    <mergeCell ref="C39:G39"/>
    <mergeCell ref="I39:M39"/>
    <mergeCell ref="O39:Q39"/>
    <mergeCell ref="S39:T39"/>
    <mergeCell ref="AW37:AW38"/>
    <mergeCell ref="AX37:AX38"/>
    <mergeCell ref="BW37:BW38"/>
    <mergeCell ref="BX37:BX38"/>
    <mergeCell ref="DG37:DG38"/>
    <mergeCell ref="DH37:DH38"/>
    <mergeCell ref="DI37:DI38"/>
    <mergeCell ref="DI35:DI36"/>
    <mergeCell ref="AL35:AM35"/>
    <mergeCell ref="AO35:AP35"/>
    <mergeCell ref="AW35:AW36"/>
    <mergeCell ref="AX35:AX36"/>
    <mergeCell ref="BW35:BW36"/>
    <mergeCell ref="BX35:BX36"/>
    <mergeCell ref="BY35:BY36"/>
    <mergeCell ref="DF35:DF36"/>
    <mergeCell ref="DG35:DG36"/>
    <mergeCell ref="DH35:DH36"/>
    <mergeCell ref="A37:A38"/>
    <mergeCell ref="C37:G37"/>
    <mergeCell ref="I37:M37"/>
    <mergeCell ref="O37:Q37"/>
    <mergeCell ref="S37:T37"/>
    <mergeCell ref="V37:W37"/>
    <mergeCell ref="Y37:Z37"/>
    <mergeCell ref="AL37:AM37"/>
    <mergeCell ref="AO37:AP37"/>
    <mergeCell ref="BX33:BX34"/>
    <mergeCell ref="V33:W33"/>
    <mergeCell ref="Y33:Z33"/>
    <mergeCell ref="AL33:AM33"/>
    <mergeCell ref="AO33:AP33"/>
    <mergeCell ref="AW33:AW34"/>
    <mergeCell ref="AX33:AX34"/>
    <mergeCell ref="S35:T35"/>
    <mergeCell ref="V35:W35"/>
    <mergeCell ref="Y35:Z35"/>
    <mergeCell ref="BW33:BW34"/>
    <mergeCell ref="A35:A36"/>
    <mergeCell ref="C35:G35"/>
    <mergeCell ref="I35:M35"/>
    <mergeCell ref="O35:Q35"/>
    <mergeCell ref="BY33:BY34"/>
    <mergeCell ref="DF33:DF34"/>
    <mergeCell ref="DG33:DG34"/>
    <mergeCell ref="DH33:DH34"/>
    <mergeCell ref="BY31:BY32"/>
    <mergeCell ref="DF31:DF32"/>
    <mergeCell ref="DI33:DI34"/>
    <mergeCell ref="A33:A34"/>
    <mergeCell ref="C33:G33"/>
    <mergeCell ref="I33:M33"/>
    <mergeCell ref="O33:Q33"/>
    <mergeCell ref="S33:T33"/>
    <mergeCell ref="AW31:AW32"/>
    <mergeCell ref="AX31:AX32"/>
    <mergeCell ref="BW31:BW32"/>
    <mergeCell ref="BX31:BX32"/>
    <mergeCell ref="DG31:DG32"/>
    <mergeCell ref="DH31:DH32"/>
    <mergeCell ref="DI31:DI32"/>
    <mergeCell ref="DI29:DI30"/>
    <mergeCell ref="AL29:AM29"/>
    <mergeCell ref="AO29:AP29"/>
    <mergeCell ref="AW29:AW30"/>
    <mergeCell ref="AX29:AX30"/>
    <mergeCell ref="BW29:BW30"/>
    <mergeCell ref="BX29:BX30"/>
    <mergeCell ref="BY29:BY30"/>
    <mergeCell ref="DF29:DF30"/>
    <mergeCell ref="DG29:DG30"/>
    <mergeCell ref="DH29:DH30"/>
    <mergeCell ref="A31:A32"/>
    <mergeCell ref="C31:G31"/>
    <mergeCell ref="I31:M31"/>
    <mergeCell ref="O31:Q31"/>
    <mergeCell ref="S31:T31"/>
    <mergeCell ref="V31:W31"/>
    <mergeCell ref="Y31:Z31"/>
    <mergeCell ref="AL31:AM31"/>
    <mergeCell ref="AO31:AP31"/>
    <mergeCell ref="BX27:BX28"/>
    <mergeCell ref="V27:W27"/>
    <mergeCell ref="Y27:Z27"/>
    <mergeCell ref="AL27:AM27"/>
    <mergeCell ref="AO27:AP27"/>
    <mergeCell ref="AW27:AW28"/>
    <mergeCell ref="AX27:AX28"/>
    <mergeCell ref="S29:T29"/>
    <mergeCell ref="V29:W29"/>
    <mergeCell ref="Y29:Z29"/>
    <mergeCell ref="BW27:BW28"/>
    <mergeCell ref="A29:A30"/>
    <mergeCell ref="C29:G29"/>
    <mergeCell ref="I29:M29"/>
    <mergeCell ref="O29:Q29"/>
    <mergeCell ref="BY27:BY28"/>
    <mergeCell ref="DF27:DF28"/>
    <mergeCell ref="DG27:DG28"/>
    <mergeCell ref="DH27:DH28"/>
    <mergeCell ref="BY25:BY26"/>
    <mergeCell ref="DF25:DF26"/>
    <mergeCell ref="DI27:DI28"/>
    <mergeCell ref="A27:A28"/>
    <mergeCell ref="C27:G27"/>
    <mergeCell ref="I27:M27"/>
    <mergeCell ref="O27:Q27"/>
    <mergeCell ref="S27:T27"/>
    <mergeCell ref="AW25:AW26"/>
    <mergeCell ref="AX25:AX26"/>
    <mergeCell ref="BW25:BW26"/>
    <mergeCell ref="BX25:BX26"/>
    <mergeCell ref="DG25:DG26"/>
    <mergeCell ref="DH25:DH26"/>
    <mergeCell ref="DI25:DI26"/>
    <mergeCell ref="DI23:DI24"/>
    <mergeCell ref="AL23:AM23"/>
    <mergeCell ref="AO23:AP23"/>
    <mergeCell ref="AW23:AW24"/>
    <mergeCell ref="AX23:AX24"/>
    <mergeCell ref="BW23:BW24"/>
    <mergeCell ref="BX23:BX24"/>
    <mergeCell ref="BY23:BY24"/>
    <mergeCell ref="DF23:DF24"/>
    <mergeCell ref="DG23:DG24"/>
    <mergeCell ref="DH23:DH24"/>
    <mergeCell ref="A25:A26"/>
    <mergeCell ref="C25:G25"/>
    <mergeCell ref="I25:M25"/>
    <mergeCell ref="O25:Q25"/>
    <mergeCell ref="S25:T25"/>
    <mergeCell ref="V25:W25"/>
    <mergeCell ref="Y25:Z25"/>
    <mergeCell ref="AL25:AM25"/>
    <mergeCell ref="AO25:AP25"/>
    <mergeCell ref="BX21:BX22"/>
    <mergeCell ref="V21:W21"/>
    <mergeCell ref="Y21:Z21"/>
    <mergeCell ref="AL21:AM21"/>
    <mergeCell ref="AO21:AP21"/>
    <mergeCell ref="AW21:AW22"/>
    <mergeCell ref="AX21:AX22"/>
    <mergeCell ref="S23:T23"/>
    <mergeCell ref="V23:W23"/>
    <mergeCell ref="Y23:Z23"/>
    <mergeCell ref="BW21:BW22"/>
    <mergeCell ref="A23:A24"/>
    <mergeCell ref="C23:G23"/>
    <mergeCell ref="I23:M23"/>
    <mergeCell ref="O23:Q23"/>
    <mergeCell ref="BY21:BY22"/>
    <mergeCell ref="DF21:DF22"/>
    <mergeCell ref="DG21:DG22"/>
    <mergeCell ref="DH21:DH22"/>
    <mergeCell ref="BY19:BY20"/>
    <mergeCell ref="DF19:DF20"/>
    <mergeCell ref="DI21:DI22"/>
    <mergeCell ref="A21:A22"/>
    <mergeCell ref="C21:G21"/>
    <mergeCell ref="I21:M21"/>
    <mergeCell ref="O21:Q21"/>
    <mergeCell ref="S21:T21"/>
    <mergeCell ref="AW19:AW20"/>
    <mergeCell ref="AX19:AX20"/>
    <mergeCell ref="BW19:BW20"/>
    <mergeCell ref="BX19:BX20"/>
    <mergeCell ref="DG19:DG20"/>
    <mergeCell ref="DH19:DH20"/>
    <mergeCell ref="DI19:DI20"/>
    <mergeCell ref="DI17:DI18"/>
    <mergeCell ref="AL17:AM17"/>
    <mergeCell ref="AO17:AP17"/>
    <mergeCell ref="AW17:AW18"/>
    <mergeCell ref="AX17:AX18"/>
    <mergeCell ref="BW17:BW18"/>
    <mergeCell ref="BX17:BX18"/>
    <mergeCell ref="BY17:BY18"/>
    <mergeCell ref="DF17:DF18"/>
    <mergeCell ref="DG17:DG18"/>
    <mergeCell ref="DH17:DH18"/>
    <mergeCell ref="A19:A20"/>
    <mergeCell ref="C19:G19"/>
    <mergeCell ref="I19:M19"/>
    <mergeCell ref="O19:Q19"/>
    <mergeCell ref="S19:T19"/>
    <mergeCell ref="V19:W19"/>
    <mergeCell ref="Y19:Z19"/>
    <mergeCell ref="AL19:AM19"/>
    <mergeCell ref="AO19:AP19"/>
    <mergeCell ref="BX15:BX16"/>
    <mergeCell ref="V15:W15"/>
    <mergeCell ref="Y15:Z15"/>
    <mergeCell ref="AL15:AM15"/>
    <mergeCell ref="AO15:AP15"/>
    <mergeCell ref="AW15:AW16"/>
    <mergeCell ref="AX15:AX16"/>
    <mergeCell ref="S17:T17"/>
    <mergeCell ref="V17:W17"/>
    <mergeCell ref="Y17:Z17"/>
    <mergeCell ref="BW15:BW16"/>
    <mergeCell ref="A17:A18"/>
    <mergeCell ref="C17:G17"/>
    <mergeCell ref="I17:M17"/>
    <mergeCell ref="O17:Q17"/>
    <mergeCell ref="BY15:BY16"/>
    <mergeCell ref="DF15:DF16"/>
    <mergeCell ref="DG15:DG16"/>
    <mergeCell ref="DH15:DH16"/>
    <mergeCell ref="BY13:BY14"/>
    <mergeCell ref="DF13:DF14"/>
    <mergeCell ref="DI15:DI16"/>
    <mergeCell ref="A15:A16"/>
    <mergeCell ref="C15:G15"/>
    <mergeCell ref="I15:M15"/>
    <mergeCell ref="O15:Q15"/>
    <mergeCell ref="S15:T15"/>
    <mergeCell ref="AW13:AW14"/>
    <mergeCell ref="AX13:AX14"/>
    <mergeCell ref="BW13:BW14"/>
    <mergeCell ref="BX13:BX14"/>
    <mergeCell ref="DG13:DG14"/>
    <mergeCell ref="DH13:DH14"/>
    <mergeCell ref="DI13:DI14"/>
    <mergeCell ref="DI11:DI12"/>
    <mergeCell ref="AL11:AM11"/>
    <mergeCell ref="AO11:AP11"/>
    <mergeCell ref="AW11:AW12"/>
    <mergeCell ref="AX11:AX12"/>
    <mergeCell ref="BW11:BW12"/>
    <mergeCell ref="BX11:BX12"/>
    <mergeCell ref="BY11:BY12"/>
    <mergeCell ref="DF11:DF12"/>
    <mergeCell ref="DG11:DG12"/>
    <mergeCell ref="DH11:DH12"/>
    <mergeCell ref="A13:A14"/>
    <mergeCell ref="C13:G13"/>
    <mergeCell ref="I13:M13"/>
    <mergeCell ref="O13:Q13"/>
    <mergeCell ref="S13:T13"/>
    <mergeCell ref="V13:W13"/>
    <mergeCell ref="Y13:Z13"/>
    <mergeCell ref="AL13:AM13"/>
    <mergeCell ref="AO13:AP13"/>
    <mergeCell ref="BX9:BX10"/>
    <mergeCell ref="V9:W9"/>
    <mergeCell ref="Y9:Z9"/>
    <mergeCell ref="AL9:AM9"/>
    <mergeCell ref="AO9:AP9"/>
    <mergeCell ref="AW9:AW10"/>
    <mergeCell ref="AX9:AX10"/>
    <mergeCell ref="S11:T11"/>
    <mergeCell ref="V11:W11"/>
    <mergeCell ref="Y11:Z11"/>
    <mergeCell ref="BW9:BW10"/>
    <mergeCell ref="A11:A12"/>
    <mergeCell ref="C11:G11"/>
    <mergeCell ref="I11:M11"/>
    <mergeCell ref="O11:Q11"/>
    <mergeCell ref="BY9:BY10"/>
    <mergeCell ref="DF9:DF10"/>
    <mergeCell ref="DG9:DG10"/>
    <mergeCell ref="DH9:DH10"/>
    <mergeCell ref="BY7:BY8"/>
    <mergeCell ref="DF7:DF8"/>
    <mergeCell ref="DI9:DI10"/>
    <mergeCell ref="A9:A10"/>
    <mergeCell ref="C9:G9"/>
    <mergeCell ref="I9:M9"/>
    <mergeCell ref="O9:Q9"/>
    <mergeCell ref="S9:T9"/>
    <mergeCell ref="AW7:AW8"/>
    <mergeCell ref="AX7:AX8"/>
    <mergeCell ref="BW7:BW8"/>
    <mergeCell ref="BX7:BX8"/>
    <mergeCell ref="DG7:DG8"/>
    <mergeCell ref="DH7:DH8"/>
    <mergeCell ref="DI7:DI8"/>
    <mergeCell ref="DI5:DI6"/>
    <mergeCell ref="AL5:AM5"/>
    <mergeCell ref="AO5:AP5"/>
    <mergeCell ref="AW5:AW6"/>
    <mergeCell ref="AX5:AX6"/>
    <mergeCell ref="BW5:BW6"/>
    <mergeCell ref="BX5:BX6"/>
    <mergeCell ref="BY5:BY6"/>
    <mergeCell ref="DF5:DF6"/>
    <mergeCell ref="DG5:DG6"/>
    <mergeCell ref="DH5:DH6"/>
    <mergeCell ref="A7:A8"/>
    <mergeCell ref="C7:G7"/>
    <mergeCell ref="I7:M7"/>
    <mergeCell ref="O7:Q7"/>
    <mergeCell ref="S7:T7"/>
    <mergeCell ref="V7:W7"/>
    <mergeCell ref="Y7:Z7"/>
    <mergeCell ref="AL7:AM7"/>
    <mergeCell ref="AO7:AP7"/>
    <mergeCell ref="CZ2:CZ4"/>
    <mergeCell ref="DA2:DA4"/>
    <mergeCell ref="BY2:BY4"/>
    <mergeCell ref="CA2:CA4"/>
    <mergeCell ref="CV2:CV4"/>
    <mergeCell ref="CW2:CW4"/>
    <mergeCell ref="CX2:CX4"/>
    <mergeCell ref="CY2:CY4"/>
    <mergeCell ref="DD2:DD4"/>
    <mergeCell ref="DH2:DH4"/>
    <mergeCell ref="DI2:DI4"/>
    <mergeCell ref="A5:A6"/>
    <mergeCell ref="C5:G5"/>
    <mergeCell ref="I5:M5"/>
    <mergeCell ref="O5:Q5"/>
    <mergeCell ref="S5:T5"/>
    <mergeCell ref="V5:W5"/>
    <mergeCell ref="Y5:Z5"/>
    <mergeCell ref="AQ2:AQ4"/>
    <mergeCell ref="AR2:AR4"/>
    <mergeCell ref="BQ2:BQ4"/>
    <mergeCell ref="BR2:BT2"/>
    <mergeCell ref="AK2:AK4"/>
    <mergeCell ref="AL2:AM4"/>
    <mergeCell ref="AN2:AN4"/>
    <mergeCell ref="AO2:AP4"/>
    <mergeCell ref="AS2:AS4"/>
    <mergeCell ref="AT2:AT4"/>
    <mergeCell ref="AU2:AU4"/>
    <mergeCell ref="AX2:AX4"/>
    <mergeCell ref="AI2:AI4"/>
    <mergeCell ref="AJ2:AJ4"/>
    <mergeCell ref="X2:X4"/>
    <mergeCell ref="Y2:Z4"/>
    <mergeCell ref="AA2:AA4"/>
    <mergeCell ref="AB2:AB4"/>
    <mergeCell ref="AC2:AC4"/>
    <mergeCell ref="AD2:AD4"/>
    <mergeCell ref="AE2:AE4"/>
    <mergeCell ref="AF2:AF4"/>
    <mergeCell ref="AG2:AG4"/>
    <mergeCell ref="AH2:AH4"/>
    <mergeCell ref="R2:R4"/>
    <mergeCell ref="S2:T4"/>
    <mergeCell ref="U2:U4"/>
    <mergeCell ref="V2:W4"/>
    <mergeCell ref="N2:N4"/>
    <mergeCell ref="O2:Q4"/>
    <mergeCell ref="CE1:CV1"/>
    <mergeCell ref="CW1:DD1"/>
    <mergeCell ref="C1:U1"/>
    <mergeCell ref="V1:AC1"/>
    <mergeCell ref="AD1:AK1"/>
    <mergeCell ref="AL1:AR1"/>
    <mergeCell ref="AV1:AV4"/>
    <mergeCell ref="AW1:AW4"/>
    <mergeCell ref="A2:A4"/>
    <mergeCell ref="C2:G4"/>
    <mergeCell ref="H2:H4"/>
    <mergeCell ref="I2:M4"/>
    <mergeCell ref="CE2:CI3"/>
    <mergeCell ref="BJ2:BL2"/>
    <mergeCell ref="BM2:BM4"/>
    <mergeCell ref="BN2:BP2"/>
    <mergeCell ref="BU2:BU4"/>
    <mergeCell ref="BX1:BX4"/>
    <mergeCell ref="CA1:CD1"/>
    <mergeCell ref="BC2:BD3"/>
    <mergeCell ref="BE2:BE4"/>
    <mergeCell ref="BF2:BH2"/>
    <mergeCell ref="BI2:BI4"/>
    <mergeCell ref="CB2:CB4"/>
    <mergeCell ref="CC2:CC4"/>
    <mergeCell ref="CD2:CD4"/>
    <mergeCell ref="AZ1:BE1"/>
    <mergeCell ref="BF1:BU1"/>
    <mergeCell ref="BV1:BV4"/>
    <mergeCell ref="BW1:BW4"/>
    <mergeCell ref="AZ2:BA3"/>
    <mergeCell ref="BB2:BB4"/>
    <mergeCell ref="DF1:DF4"/>
    <mergeCell ref="DG1:DG4"/>
    <mergeCell ref="DH1:DI1"/>
    <mergeCell ref="CJ2:CJ4"/>
    <mergeCell ref="CK2:CO3"/>
    <mergeCell ref="CP2:CP4"/>
    <mergeCell ref="CQ2:CU3"/>
    <mergeCell ref="DE1:DE4"/>
    <mergeCell ref="DB2:DB4"/>
    <mergeCell ref="DC2:DC4"/>
  </mergeCells>
  <printOptions horizontalCentered="1" verticalCentered="1"/>
  <pageMargins left="0" right="0" top="0" bottom="0" header="0" footer="0"/>
  <pageSetup orientation="portrait" paperSize="9"/>
</worksheet>
</file>

<file path=xl/worksheets/sheet5.xml><?xml version="1.0" encoding="utf-8"?>
<worksheet xmlns="http://schemas.openxmlformats.org/spreadsheetml/2006/main" xmlns:r="http://schemas.openxmlformats.org/officeDocument/2006/relationships">
  <dimension ref="A2:G22"/>
  <sheetViews>
    <sheetView zoomScalePageLayoutView="0" workbookViewId="0" topLeftCell="A1">
      <selection activeCell="G1" sqref="G1:G16384"/>
    </sheetView>
  </sheetViews>
  <sheetFormatPr defaultColWidth="11.421875" defaultRowHeight="12.75"/>
  <cols>
    <col min="1" max="1" width="6.7109375" style="0" customWidth="1"/>
    <col min="2" max="2" width="44.8515625" style="0" customWidth="1"/>
    <col min="3" max="6" width="17.7109375" style="0" customWidth="1"/>
    <col min="7" max="7" width="13.140625" style="0" customWidth="1"/>
  </cols>
  <sheetData>
    <row r="2" spans="2:6" ht="23.25">
      <c r="B2" s="349" t="s">
        <v>114</v>
      </c>
      <c r="C2" s="349"/>
      <c r="D2" s="349"/>
      <c r="E2" s="349"/>
      <c r="F2" s="349"/>
    </row>
    <row r="5" spans="1:7" ht="45.75" customHeight="1">
      <c r="A5" s="69"/>
      <c r="B5" s="107" t="s">
        <v>109</v>
      </c>
      <c r="C5" s="108" t="s">
        <v>110</v>
      </c>
      <c r="D5" s="108" t="s">
        <v>111</v>
      </c>
      <c r="E5" s="108" t="s">
        <v>112</v>
      </c>
      <c r="F5" s="108" t="s">
        <v>20</v>
      </c>
      <c r="G5" s="108" t="s">
        <v>113</v>
      </c>
    </row>
    <row r="6" spans="1:7" ht="31.5" customHeight="1">
      <c r="A6" s="71">
        <v>1</v>
      </c>
      <c r="B6" s="100" t="s">
        <v>137</v>
      </c>
      <c r="C6" s="72">
        <v>318</v>
      </c>
      <c r="D6" s="72">
        <v>86</v>
      </c>
      <c r="E6" s="72">
        <v>404</v>
      </c>
      <c r="F6" s="72">
        <v>470</v>
      </c>
      <c r="G6" s="70">
        <f aca="true" t="shared" si="0" ref="G6:G22">SUM(E6:F6)</f>
        <v>874</v>
      </c>
    </row>
    <row r="7" spans="1:7" ht="31.5" customHeight="1">
      <c r="A7" s="71">
        <v>2</v>
      </c>
      <c r="B7" s="100" t="s">
        <v>140</v>
      </c>
      <c r="C7" s="72">
        <v>229</v>
      </c>
      <c r="D7" s="72">
        <v>30</v>
      </c>
      <c r="E7" s="72">
        <v>259</v>
      </c>
      <c r="F7" s="72">
        <v>366</v>
      </c>
      <c r="G7" s="70">
        <f t="shared" si="0"/>
        <v>625</v>
      </c>
    </row>
    <row r="8" spans="1:7" ht="31.5" customHeight="1">
      <c r="A8" s="71">
        <v>3</v>
      </c>
      <c r="B8" s="100" t="s">
        <v>141</v>
      </c>
      <c r="C8" s="72">
        <v>199</v>
      </c>
      <c r="D8" s="72">
        <v>195</v>
      </c>
      <c r="E8" s="72">
        <v>394</v>
      </c>
      <c r="F8" s="72">
        <v>138</v>
      </c>
      <c r="G8" s="70">
        <f t="shared" si="0"/>
        <v>532</v>
      </c>
    </row>
    <row r="9" spans="1:7" ht="31.5" customHeight="1">
      <c r="A9" s="71">
        <v>4</v>
      </c>
      <c r="B9" s="100" t="s">
        <v>135</v>
      </c>
      <c r="C9" s="72">
        <v>208</v>
      </c>
      <c r="D9" s="72">
        <v>177</v>
      </c>
      <c r="E9" s="72">
        <v>385</v>
      </c>
      <c r="F9" s="72">
        <v>95</v>
      </c>
      <c r="G9" s="70">
        <f t="shared" si="0"/>
        <v>480</v>
      </c>
    </row>
    <row r="10" spans="1:7" ht="31.5" customHeight="1">
      <c r="A10" s="71">
        <v>5</v>
      </c>
      <c r="B10" s="100" t="s">
        <v>65</v>
      </c>
      <c r="C10" s="72">
        <v>178</v>
      </c>
      <c r="D10" s="72">
        <v>168</v>
      </c>
      <c r="E10" s="72">
        <v>346</v>
      </c>
      <c r="F10" s="72">
        <v>49</v>
      </c>
      <c r="G10" s="70">
        <f t="shared" si="0"/>
        <v>395</v>
      </c>
    </row>
    <row r="11" spans="1:7" ht="31.5" customHeight="1">
      <c r="A11" s="71">
        <v>6</v>
      </c>
      <c r="B11" s="100" t="s">
        <v>142</v>
      </c>
      <c r="C11" s="72">
        <v>105</v>
      </c>
      <c r="D11" s="72">
        <v>163</v>
      </c>
      <c r="E11" s="72">
        <v>268</v>
      </c>
      <c r="F11" s="72">
        <v>68</v>
      </c>
      <c r="G11" s="70">
        <f t="shared" si="0"/>
        <v>336</v>
      </c>
    </row>
    <row r="12" spans="1:7" ht="31.5" customHeight="1">
      <c r="A12" s="71">
        <v>7</v>
      </c>
      <c r="B12" s="101" t="s">
        <v>136</v>
      </c>
      <c r="C12" s="72">
        <v>88</v>
      </c>
      <c r="D12" s="72">
        <v>129</v>
      </c>
      <c r="E12" s="72">
        <v>217</v>
      </c>
      <c r="F12" s="72">
        <v>49</v>
      </c>
      <c r="G12" s="70">
        <f t="shared" si="0"/>
        <v>266</v>
      </c>
    </row>
    <row r="13" spans="1:7" ht="31.5" customHeight="1">
      <c r="A13" s="71">
        <v>8</v>
      </c>
      <c r="B13" s="100" t="s">
        <v>150</v>
      </c>
      <c r="C13" s="72">
        <v>55</v>
      </c>
      <c r="D13" s="72">
        <v>116</v>
      </c>
      <c r="E13" s="72">
        <v>171</v>
      </c>
      <c r="F13" s="72">
        <v>0</v>
      </c>
      <c r="G13" s="70">
        <f t="shared" si="0"/>
        <v>171</v>
      </c>
    </row>
    <row r="14" spans="1:7" ht="31.5" customHeight="1">
      <c r="A14" s="71">
        <v>9</v>
      </c>
      <c r="B14" s="100" t="s">
        <v>147</v>
      </c>
      <c r="C14" s="72">
        <v>50</v>
      </c>
      <c r="D14" s="72">
        <v>50</v>
      </c>
      <c r="E14" s="72">
        <v>100</v>
      </c>
      <c r="F14" s="72">
        <v>0</v>
      </c>
      <c r="G14" s="70">
        <f t="shared" si="0"/>
        <v>100</v>
      </c>
    </row>
    <row r="15" spans="1:7" ht="31.5" customHeight="1">
      <c r="A15" s="71">
        <v>10</v>
      </c>
      <c r="B15" s="100" t="s">
        <v>149</v>
      </c>
      <c r="C15" s="72">
        <v>31</v>
      </c>
      <c r="D15" s="72">
        <v>40</v>
      </c>
      <c r="E15" s="72">
        <v>71</v>
      </c>
      <c r="F15" s="72">
        <v>0</v>
      </c>
      <c r="G15" s="70">
        <f t="shared" si="0"/>
        <v>71</v>
      </c>
    </row>
    <row r="16" spans="1:7" ht="31.5" customHeight="1">
      <c r="A16" s="71">
        <v>11</v>
      </c>
      <c r="B16" s="100" t="s">
        <v>155</v>
      </c>
      <c r="C16" s="72">
        <v>54</v>
      </c>
      <c r="D16" s="72">
        <v>0</v>
      </c>
      <c r="E16" s="72">
        <v>54</v>
      </c>
      <c r="F16" s="72">
        <v>0</v>
      </c>
      <c r="G16" s="70">
        <f t="shared" si="0"/>
        <v>54</v>
      </c>
    </row>
    <row r="17" spans="1:7" ht="31.5" customHeight="1">
      <c r="A17" s="71">
        <v>12</v>
      </c>
      <c r="B17" s="100" t="s">
        <v>139</v>
      </c>
      <c r="C17" s="72">
        <v>24</v>
      </c>
      <c r="D17" s="72">
        <v>30</v>
      </c>
      <c r="E17" s="72">
        <v>54</v>
      </c>
      <c r="F17" s="72">
        <v>0</v>
      </c>
      <c r="G17" s="70">
        <f t="shared" si="0"/>
        <v>54</v>
      </c>
    </row>
    <row r="18" spans="1:7" ht="31.5" customHeight="1">
      <c r="A18" s="71">
        <v>13</v>
      </c>
      <c r="B18" s="100" t="s">
        <v>175</v>
      </c>
      <c r="C18" s="72">
        <v>12</v>
      </c>
      <c r="D18" s="72">
        <v>28</v>
      </c>
      <c r="E18" s="72">
        <v>40</v>
      </c>
      <c r="F18" s="72">
        <v>0</v>
      </c>
      <c r="G18" s="70">
        <f t="shared" si="0"/>
        <v>40</v>
      </c>
    </row>
    <row r="19" spans="1:7" ht="31.5" customHeight="1">
      <c r="A19" s="71">
        <v>14</v>
      </c>
      <c r="B19" s="100" t="s">
        <v>164</v>
      </c>
      <c r="C19" s="72">
        <v>32</v>
      </c>
      <c r="D19" s="72">
        <v>0</v>
      </c>
      <c r="E19" s="72">
        <v>32</v>
      </c>
      <c r="F19" s="72">
        <v>0</v>
      </c>
      <c r="G19" s="70">
        <f t="shared" si="0"/>
        <v>32</v>
      </c>
    </row>
    <row r="20" spans="1:7" ht="31.5" customHeight="1">
      <c r="A20" s="71">
        <v>15</v>
      </c>
      <c r="B20" s="100" t="s">
        <v>169</v>
      </c>
      <c r="C20" s="72">
        <v>0</v>
      </c>
      <c r="D20" s="72">
        <v>9</v>
      </c>
      <c r="E20" s="72">
        <v>9</v>
      </c>
      <c r="F20" s="72">
        <v>0</v>
      </c>
      <c r="G20" s="70">
        <f t="shared" si="0"/>
        <v>9</v>
      </c>
    </row>
    <row r="21" spans="1:7" ht="31.5" customHeight="1">
      <c r="A21" s="71">
        <v>16</v>
      </c>
      <c r="B21" s="100" t="s">
        <v>161</v>
      </c>
      <c r="C21" s="72">
        <v>0</v>
      </c>
      <c r="D21" s="72">
        <v>7</v>
      </c>
      <c r="E21" s="72">
        <v>7</v>
      </c>
      <c r="F21" s="72">
        <v>0</v>
      </c>
      <c r="G21" s="70">
        <f t="shared" si="0"/>
        <v>7</v>
      </c>
    </row>
    <row r="22" spans="1:7" ht="31.5" customHeight="1">
      <c r="A22" s="71">
        <v>17</v>
      </c>
      <c r="B22" s="100" t="s">
        <v>100</v>
      </c>
      <c r="C22" s="72">
        <v>0</v>
      </c>
      <c r="D22" s="72">
        <v>0</v>
      </c>
      <c r="E22" s="72">
        <v>0</v>
      </c>
      <c r="F22" s="72">
        <v>0</v>
      </c>
      <c r="G22" s="70">
        <f t="shared" si="0"/>
        <v>0</v>
      </c>
    </row>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sheetData>
  <sheetProtection/>
  <mergeCells count="1">
    <mergeCell ref="B2:F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2"/>
  <sheetViews>
    <sheetView zoomScalePageLayoutView="0" workbookViewId="0" topLeftCell="A1">
      <selection activeCell="G2" sqref="G1:G16384"/>
    </sheetView>
  </sheetViews>
  <sheetFormatPr defaultColWidth="11.421875" defaultRowHeight="12.75"/>
  <cols>
    <col min="1" max="1" width="6.7109375" style="0" customWidth="1"/>
    <col min="2" max="2" width="44.8515625" style="0" customWidth="1"/>
    <col min="3" max="6" width="17.7109375" style="0" customWidth="1"/>
    <col min="7" max="7" width="13.140625" style="0" customWidth="1"/>
  </cols>
  <sheetData>
    <row r="1" spans="1:7" ht="23.25">
      <c r="A1" s="349" t="s">
        <v>115</v>
      </c>
      <c r="B1" s="349"/>
      <c r="C1" s="349"/>
      <c r="D1" s="349"/>
      <c r="E1" s="349"/>
      <c r="F1" s="349"/>
      <c r="G1" s="349"/>
    </row>
    <row r="4" spans="1:7" ht="60">
      <c r="A4" s="69"/>
      <c r="B4" s="107" t="s">
        <v>109</v>
      </c>
      <c r="C4" s="108" t="s">
        <v>110</v>
      </c>
      <c r="D4" s="108" t="s">
        <v>111</v>
      </c>
      <c r="E4" s="108" t="s">
        <v>112</v>
      </c>
      <c r="F4" s="108" t="s">
        <v>20</v>
      </c>
      <c r="G4" s="108" t="s">
        <v>113</v>
      </c>
    </row>
    <row r="5" spans="1:7" ht="28.5" customHeight="1">
      <c r="A5" s="71">
        <v>1</v>
      </c>
      <c r="B5" s="100" t="s">
        <v>137</v>
      </c>
      <c r="C5" s="72">
        <v>161</v>
      </c>
      <c r="D5" s="72">
        <v>165</v>
      </c>
      <c r="E5" s="72">
        <v>326</v>
      </c>
      <c r="F5" s="72">
        <v>267</v>
      </c>
      <c r="G5" s="70">
        <f aca="true" t="shared" si="0" ref="G5:G32">SUM(E5:F5)</f>
        <v>593</v>
      </c>
    </row>
    <row r="6" spans="1:7" ht="28.5" customHeight="1">
      <c r="A6" s="71">
        <v>2</v>
      </c>
      <c r="B6" s="100" t="s">
        <v>143</v>
      </c>
      <c r="C6" s="72">
        <v>92</v>
      </c>
      <c r="D6" s="72">
        <v>197</v>
      </c>
      <c r="E6" s="72">
        <v>289</v>
      </c>
      <c r="F6" s="72">
        <v>290</v>
      </c>
      <c r="G6" s="70">
        <f t="shared" si="0"/>
        <v>579</v>
      </c>
    </row>
    <row r="7" spans="1:7" ht="28.5" customHeight="1">
      <c r="A7" s="71">
        <v>3</v>
      </c>
      <c r="B7" s="100" t="s">
        <v>144</v>
      </c>
      <c r="C7" s="72">
        <v>126</v>
      </c>
      <c r="D7" s="72">
        <v>132</v>
      </c>
      <c r="E7" s="72">
        <v>258</v>
      </c>
      <c r="F7" s="72">
        <v>197</v>
      </c>
      <c r="G7" s="70">
        <f t="shared" si="0"/>
        <v>455</v>
      </c>
    </row>
    <row r="8" spans="1:7" ht="28.5" customHeight="1">
      <c r="A8" s="71">
        <v>4</v>
      </c>
      <c r="B8" s="101" t="s">
        <v>136</v>
      </c>
      <c r="C8" s="72">
        <v>121</v>
      </c>
      <c r="D8" s="72">
        <v>4</v>
      </c>
      <c r="E8" s="72">
        <v>125</v>
      </c>
      <c r="F8" s="72">
        <v>322</v>
      </c>
      <c r="G8" s="70">
        <f t="shared" si="0"/>
        <v>447</v>
      </c>
    </row>
    <row r="9" spans="1:7" ht="28.5" customHeight="1">
      <c r="A9" s="71">
        <v>5</v>
      </c>
      <c r="B9" s="100" t="s">
        <v>135</v>
      </c>
      <c r="C9" s="72">
        <v>132</v>
      </c>
      <c r="D9" s="72">
        <v>67</v>
      </c>
      <c r="E9" s="72">
        <v>199</v>
      </c>
      <c r="F9" s="72">
        <v>170</v>
      </c>
      <c r="G9" s="70">
        <f t="shared" si="0"/>
        <v>369</v>
      </c>
    </row>
    <row r="10" spans="1:7" ht="28.5" customHeight="1">
      <c r="A10" s="71">
        <v>6</v>
      </c>
      <c r="B10" s="100" t="s">
        <v>142</v>
      </c>
      <c r="C10" s="72">
        <v>89</v>
      </c>
      <c r="D10" s="72">
        <v>184</v>
      </c>
      <c r="E10" s="72">
        <v>273</v>
      </c>
      <c r="F10" s="72">
        <v>90</v>
      </c>
      <c r="G10" s="70">
        <f t="shared" si="0"/>
        <v>363</v>
      </c>
    </row>
    <row r="11" spans="1:7" ht="28.5" customHeight="1">
      <c r="A11" s="71">
        <v>7</v>
      </c>
      <c r="B11" s="100" t="s">
        <v>138</v>
      </c>
      <c r="C11" s="72">
        <v>72</v>
      </c>
      <c r="D11" s="72">
        <v>92</v>
      </c>
      <c r="E11" s="72">
        <v>164</v>
      </c>
      <c r="F11" s="72">
        <v>167</v>
      </c>
      <c r="G11" s="70">
        <f t="shared" si="0"/>
        <v>331</v>
      </c>
    </row>
    <row r="12" spans="1:7" ht="28.5" customHeight="1">
      <c r="A12" s="71">
        <v>8</v>
      </c>
      <c r="B12" s="100" t="s">
        <v>139</v>
      </c>
      <c r="C12" s="72">
        <v>134</v>
      </c>
      <c r="D12" s="72">
        <v>89</v>
      </c>
      <c r="E12" s="72">
        <v>223</v>
      </c>
      <c r="F12" s="72">
        <v>12</v>
      </c>
      <c r="G12" s="70">
        <f t="shared" si="0"/>
        <v>235</v>
      </c>
    </row>
    <row r="13" spans="1:7" ht="28.5" customHeight="1">
      <c r="A13" s="71">
        <v>9</v>
      </c>
      <c r="B13" s="100" t="s">
        <v>141</v>
      </c>
      <c r="C13" s="72">
        <v>69</v>
      </c>
      <c r="D13" s="72">
        <v>66</v>
      </c>
      <c r="E13" s="72">
        <v>135</v>
      </c>
      <c r="F13" s="72">
        <v>96</v>
      </c>
      <c r="G13" s="70">
        <f t="shared" si="0"/>
        <v>231</v>
      </c>
    </row>
    <row r="14" spans="1:7" ht="28.5" customHeight="1">
      <c r="A14" s="71">
        <v>10</v>
      </c>
      <c r="B14" s="100" t="s">
        <v>140</v>
      </c>
      <c r="C14" s="72">
        <v>45</v>
      </c>
      <c r="D14" s="72">
        <v>28</v>
      </c>
      <c r="E14" s="72">
        <v>73</v>
      </c>
      <c r="F14" s="72">
        <v>127</v>
      </c>
      <c r="G14" s="70">
        <f t="shared" si="0"/>
        <v>200</v>
      </c>
    </row>
    <row r="15" spans="1:7" ht="28.5" customHeight="1">
      <c r="A15" s="71">
        <v>11</v>
      </c>
      <c r="B15" s="100" t="s">
        <v>151</v>
      </c>
      <c r="C15" s="72">
        <v>52</v>
      </c>
      <c r="D15" s="72">
        <v>10</v>
      </c>
      <c r="E15" s="72">
        <v>62</v>
      </c>
      <c r="F15" s="72">
        <v>106</v>
      </c>
      <c r="G15" s="70">
        <f t="shared" si="0"/>
        <v>168</v>
      </c>
    </row>
    <row r="16" spans="1:7" ht="28.5" customHeight="1">
      <c r="A16" s="71">
        <v>12</v>
      </c>
      <c r="B16" s="73" t="s">
        <v>63</v>
      </c>
      <c r="C16" s="72">
        <v>63</v>
      </c>
      <c r="D16" s="72">
        <v>61</v>
      </c>
      <c r="E16" s="72">
        <v>124</v>
      </c>
      <c r="F16" s="72">
        <v>18</v>
      </c>
      <c r="G16" s="70">
        <f t="shared" si="0"/>
        <v>142</v>
      </c>
    </row>
    <row r="17" spans="1:7" ht="28.5" customHeight="1">
      <c r="A17" s="71">
        <v>13</v>
      </c>
      <c r="B17" s="100" t="s">
        <v>147</v>
      </c>
      <c r="C17" s="72">
        <v>24</v>
      </c>
      <c r="D17" s="72">
        <v>72</v>
      </c>
      <c r="E17" s="72">
        <v>96</v>
      </c>
      <c r="F17" s="72">
        <v>42</v>
      </c>
      <c r="G17" s="70">
        <f t="shared" si="0"/>
        <v>138</v>
      </c>
    </row>
    <row r="18" spans="1:7" ht="28.5" customHeight="1">
      <c r="A18" s="71">
        <v>14</v>
      </c>
      <c r="B18" s="100" t="s">
        <v>146</v>
      </c>
      <c r="C18" s="72">
        <v>53</v>
      </c>
      <c r="D18" s="72">
        <v>57</v>
      </c>
      <c r="E18" s="72">
        <v>110</v>
      </c>
      <c r="F18" s="72">
        <v>6</v>
      </c>
      <c r="G18" s="70">
        <f t="shared" si="0"/>
        <v>116</v>
      </c>
    </row>
    <row r="19" spans="1:7" ht="28.5" customHeight="1">
      <c r="A19" s="71">
        <v>15</v>
      </c>
      <c r="B19" s="100" t="s">
        <v>156</v>
      </c>
      <c r="C19" s="72">
        <v>35</v>
      </c>
      <c r="D19" s="72">
        <v>50</v>
      </c>
      <c r="E19" s="72">
        <v>85</v>
      </c>
      <c r="F19" s="72">
        <v>15</v>
      </c>
      <c r="G19" s="70">
        <f t="shared" si="0"/>
        <v>100</v>
      </c>
    </row>
    <row r="20" spans="1:7" ht="28.5" customHeight="1">
      <c r="A20" s="71">
        <v>16</v>
      </c>
      <c r="B20" s="100" t="s">
        <v>160</v>
      </c>
      <c r="C20" s="72">
        <v>18</v>
      </c>
      <c r="D20" s="72">
        <v>0</v>
      </c>
      <c r="E20" s="72">
        <v>18</v>
      </c>
      <c r="F20" s="72">
        <v>45</v>
      </c>
      <c r="G20" s="70">
        <f t="shared" si="0"/>
        <v>63</v>
      </c>
    </row>
    <row r="21" spans="1:7" ht="28.5" customHeight="1">
      <c r="A21" s="71">
        <v>17</v>
      </c>
      <c r="B21" s="100" t="s">
        <v>155</v>
      </c>
      <c r="C21" s="72">
        <v>18</v>
      </c>
      <c r="D21" s="72">
        <v>34</v>
      </c>
      <c r="E21" s="72">
        <v>52</v>
      </c>
      <c r="F21" s="72">
        <v>3</v>
      </c>
      <c r="G21" s="70">
        <f t="shared" si="0"/>
        <v>55</v>
      </c>
    </row>
    <row r="22" spans="1:7" ht="28.5" customHeight="1">
      <c r="A22" s="71">
        <v>18</v>
      </c>
      <c r="B22" s="100" t="s">
        <v>161</v>
      </c>
      <c r="C22" s="72">
        <v>25</v>
      </c>
      <c r="D22" s="72">
        <v>26</v>
      </c>
      <c r="E22" s="72">
        <v>51</v>
      </c>
      <c r="F22" s="72">
        <v>0</v>
      </c>
      <c r="G22" s="70">
        <f t="shared" si="0"/>
        <v>51</v>
      </c>
    </row>
    <row r="23" spans="1:7" ht="28.5" customHeight="1">
      <c r="A23" s="71">
        <v>19</v>
      </c>
      <c r="B23" s="100" t="s">
        <v>163</v>
      </c>
      <c r="C23" s="72">
        <v>0</v>
      </c>
      <c r="D23" s="72">
        <v>24</v>
      </c>
      <c r="E23" s="72">
        <v>24</v>
      </c>
      <c r="F23" s="72">
        <v>12</v>
      </c>
      <c r="G23" s="70">
        <f t="shared" si="0"/>
        <v>36</v>
      </c>
    </row>
    <row r="24" spans="1:7" ht="28.5" customHeight="1">
      <c r="A24" s="71">
        <v>20</v>
      </c>
      <c r="B24" s="73" t="s">
        <v>69</v>
      </c>
      <c r="C24" s="72">
        <v>3</v>
      </c>
      <c r="D24" s="72">
        <v>29</v>
      </c>
      <c r="E24" s="72">
        <v>32</v>
      </c>
      <c r="F24" s="72">
        <v>0</v>
      </c>
      <c r="G24" s="70">
        <f t="shared" si="0"/>
        <v>32</v>
      </c>
    </row>
    <row r="25" spans="1:7" ht="28.5" customHeight="1">
      <c r="A25" s="71">
        <v>21</v>
      </c>
      <c r="B25" s="100" t="s">
        <v>166</v>
      </c>
      <c r="C25" s="72">
        <v>6</v>
      </c>
      <c r="D25" s="72">
        <v>23</v>
      </c>
      <c r="E25" s="72">
        <v>29</v>
      </c>
      <c r="F25" s="72">
        <v>0</v>
      </c>
      <c r="G25" s="70">
        <f t="shared" si="0"/>
        <v>29</v>
      </c>
    </row>
    <row r="26" spans="1:7" ht="28.5" customHeight="1">
      <c r="A26" s="71">
        <v>22</v>
      </c>
      <c r="B26" s="100" t="s">
        <v>150</v>
      </c>
      <c r="C26" s="72">
        <v>22</v>
      </c>
      <c r="D26" s="72">
        <v>6</v>
      </c>
      <c r="E26" s="72">
        <v>28</v>
      </c>
      <c r="F26" s="72">
        <v>0</v>
      </c>
      <c r="G26" s="70">
        <f t="shared" si="0"/>
        <v>28</v>
      </c>
    </row>
    <row r="27" spans="1:7" ht="28.5" customHeight="1">
      <c r="A27" s="71">
        <v>23</v>
      </c>
      <c r="B27" s="100" t="s">
        <v>154</v>
      </c>
      <c r="C27" s="72">
        <v>18</v>
      </c>
      <c r="D27" s="72">
        <v>9</v>
      </c>
      <c r="E27" s="72">
        <v>27</v>
      </c>
      <c r="F27" s="72">
        <v>0</v>
      </c>
      <c r="G27" s="70">
        <f t="shared" si="0"/>
        <v>27</v>
      </c>
    </row>
    <row r="28" spans="1:7" ht="28.5" customHeight="1">
      <c r="A28" s="71">
        <v>24</v>
      </c>
      <c r="B28" s="100" t="s">
        <v>167</v>
      </c>
      <c r="C28" s="72">
        <v>3</v>
      </c>
      <c r="D28" s="72">
        <v>24</v>
      </c>
      <c r="E28" s="72">
        <v>27</v>
      </c>
      <c r="F28" s="72">
        <v>0</v>
      </c>
      <c r="G28" s="70">
        <f t="shared" si="0"/>
        <v>27</v>
      </c>
    </row>
    <row r="29" spans="1:7" ht="28.5" customHeight="1">
      <c r="A29" s="71">
        <v>25</v>
      </c>
      <c r="B29" s="73" t="s">
        <v>66</v>
      </c>
      <c r="C29" s="72">
        <v>7</v>
      </c>
      <c r="D29" s="72">
        <v>15</v>
      </c>
      <c r="E29" s="72">
        <v>22</v>
      </c>
      <c r="F29" s="72">
        <v>0</v>
      </c>
      <c r="G29" s="70">
        <f t="shared" si="0"/>
        <v>22</v>
      </c>
    </row>
    <row r="30" spans="1:7" ht="28.5" customHeight="1">
      <c r="A30" s="71">
        <v>26</v>
      </c>
      <c r="B30" s="100" t="s">
        <v>168</v>
      </c>
      <c r="C30" s="72">
        <v>22</v>
      </c>
      <c r="D30" s="72">
        <v>0</v>
      </c>
      <c r="E30" s="72">
        <v>22</v>
      </c>
      <c r="F30" s="72">
        <v>0</v>
      </c>
      <c r="G30" s="70">
        <f t="shared" si="0"/>
        <v>22</v>
      </c>
    </row>
    <row r="31" spans="1:7" ht="28.5" customHeight="1">
      <c r="A31" s="71">
        <v>27</v>
      </c>
      <c r="B31" s="100" t="s">
        <v>173</v>
      </c>
      <c r="C31" s="72">
        <v>3</v>
      </c>
      <c r="D31" s="72">
        <v>0</v>
      </c>
      <c r="E31" s="72">
        <v>3</v>
      </c>
      <c r="F31" s="72">
        <v>0</v>
      </c>
      <c r="G31" s="70">
        <f t="shared" si="0"/>
        <v>3</v>
      </c>
    </row>
    <row r="32" spans="1:7" ht="28.5" customHeight="1">
      <c r="A32" s="71">
        <v>28</v>
      </c>
      <c r="B32" s="73" t="s">
        <v>67</v>
      </c>
      <c r="C32" s="72">
        <v>0</v>
      </c>
      <c r="D32" s="72">
        <v>0</v>
      </c>
      <c r="E32" s="72">
        <v>0</v>
      </c>
      <c r="F32" s="72">
        <v>0</v>
      </c>
      <c r="G32" s="70">
        <f t="shared" si="0"/>
        <v>0</v>
      </c>
    </row>
    <row r="33" ht="12" customHeight="1"/>
    <row r="35" ht="12" customHeight="1"/>
    <row r="37" ht="12" customHeight="1"/>
    <row r="39" ht="12" customHeight="1"/>
    <row r="41" ht="12" customHeight="1"/>
    <row r="43" ht="12" customHeight="1"/>
    <row r="45" ht="12" customHeight="1"/>
    <row r="47" ht="12" customHeight="1"/>
    <row r="49" ht="12" customHeight="1"/>
    <row r="51" ht="12.75" customHeight="1"/>
  </sheetData>
  <sheetProtection/>
  <mergeCells count="1">
    <mergeCell ref="A1:G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G27"/>
  <sheetViews>
    <sheetView zoomScalePageLayoutView="0" workbookViewId="0" topLeftCell="A1">
      <selection activeCell="G1" sqref="G1:G16384"/>
    </sheetView>
  </sheetViews>
  <sheetFormatPr defaultColWidth="11.421875" defaultRowHeight="12.75"/>
  <cols>
    <col min="1" max="1" width="6.7109375" style="0" customWidth="1"/>
    <col min="2" max="2" width="44.8515625" style="0" customWidth="1"/>
    <col min="3" max="6" width="17.7109375" style="0" customWidth="1"/>
    <col min="7" max="7" width="13.140625" style="0" customWidth="1"/>
  </cols>
  <sheetData>
    <row r="2" spans="2:7" ht="18">
      <c r="B2" s="350" t="s">
        <v>134</v>
      </c>
      <c r="C2" s="350"/>
      <c r="D2" s="350"/>
      <c r="E2" s="350"/>
      <c r="F2" s="350"/>
      <c r="G2" s="350"/>
    </row>
    <row r="4" spans="1:7" ht="48.75" customHeight="1">
      <c r="A4" s="69"/>
      <c r="B4" s="107" t="s">
        <v>109</v>
      </c>
      <c r="C4" s="108" t="s">
        <v>110</v>
      </c>
      <c r="D4" s="108" t="s">
        <v>111</v>
      </c>
      <c r="E4" s="108" t="s">
        <v>112</v>
      </c>
      <c r="F4" s="108" t="s">
        <v>20</v>
      </c>
      <c r="G4" s="108" t="s">
        <v>113</v>
      </c>
    </row>
    <row r="5" spans="1:7" ht="31.5" customHeight="1">
      <c r="A5" s="75">
        <v>1</v>
      </c>
      <c r="B5" s="101" t="s">
        <v>136</v>
      </c>
      <c r="C5" s="72">
        <v>321</v>
      </c>
      <c r="D5" s="72">
        <v>343</v>
      </c>
      <c r="E5" s="72">
        <f>SUM(C5:D5)</f>
        <v>664</v>
      </c>
      <c r="F5" s="72">
        <v>481</v>
      </c>
      <c r="G5" s="97">
        <f>SUM(E5:F5)</f>
        <v>1145</v>
      </c>
    </row>
    <row r="6" spans="1:7" ht="31.5" customHeight="1">
      <c r="A6" s="75">
        <v>2</v>
      </c>
      <c r="B6" s="100" t="s">
        <v>139</v>
      </c>
      <c r="C6" s="72">
        <v>158</v>
      </c>
      <c r="D6" s="72">
        <v>203</v>
      </c>
      <c r="E6" s="72">
        <f>SUM(C6:D6)</f>
        <v>361</v>
      </c>
      <c r="F6" s="72">
        <v>182</v>
      </c>
      <c r="G6" s="97">
        <f>SUM(E6:F6)</f>
        <v>543</v>
      </c>
    </row>
    <row r="7" spans="1:7" ht="31.5" customHeight="1">
      <c r="A7" s="75">
        <v>3</v>
      </c>
      <c r="B7" s="100" t="s">
        <v>176</v>
      </c>
      <c r="C7" s="72">
        <v>118</v>
      </c>
      <c r="D7" s="72">
        <v>116</v>
      </c>
      <c r="E7" s="72">
        <v>234</v>
      </c>
      <c r="F7" s="72">
        <v>143</v>
      </c>
      <c r="G7" s="97">
        <v>377</v>
      </c>
    </row>
    <row r="8" spans="1:7" ht="31.5" customHeight="1">
      <c r="A8" s="75">
        <v>4</v>
      </c>
      <c r="B8" s="100" t="s">
        <v>145</v>
      </c>
      <c r="C8" s="72">
        <v>118</v>
      </c>
      <c r="D8" s="72">
        <v>114</v>
      </c>
      <c r="E8" s="72">
        <f aca="true" t="shared" si="0" ref="E8:E16">SUM(C8:D8)</f>
        <v>232</v>
      </c>
      <c r="F8" s="72">
        <v>33</v>
      </c>
      <c r="G8" s="97">
        <f aca="true" t="shared" si="1" ref="G8:G16">SUM(E8:F8)</f>
        <v>265</v>
      </c>
    </row>
    <row r="9" spans="1:7" ht="31.5" customHeight="1">
      <c r="A9" s="75">
        <v>5</v>
      </c>
      <c r="B9" s="100" t="s">
        <v>148</v>
      </c>
      <c r="C9" s="72">
        <v>71</v>
      </c>
      <c r="D9" s="72">
        <v>69</v>
      </c>
      <c r="E9" s="72">
        <f t="shared" si="0"/>
        <v>140</v>
      </c>
      <c r="F9" s="72">
        <v>83</v>
      </c>
      <c r="G9" s="97">
        <f t="shared" si="1"/>
        <v>223</v>
      </c>
    </row>
    <row r="10" spans="1:7" ht="31.5" customHeight="1">
      <c r="A10" s="75">
        <v>6</v>
      </c>
      <c r="B10" s="100" t="s">
        <v>152</v>
      </c>
      <c r="C10" s="72">
        <v>77</v>
      </c>
      <c r="D10" s="72">
        <v>90</v>
      </c>
      <c r="E10" s="72">
        <f t="shared" si="0"/>
        <v>167</v>
      </c>
      <c r="F10" s="72"/>
      <c r="G10" s="97">
        <f t="shared" si="1"/>
        <v>167</v>
      </c>
    </row>
    <row r="11" spans="1:7" ht="31.5" customHeight="1">
      <c r="A11" s="75">
        <v>7</v>
      </c>
      <c r="B11" s="100" t="s">
        <v>153</v>
      </c>
      <c r="C11" s="72">
        <v>73</v>
      </c>
      <c r="D11" s="72">
        <v>63</v>
      </c>
      <c r="E11" s="72">
        <f t="shared" si="0"/>
        <v>136</v>
      </c>
      <c r="F11" s="72">
        <v>6</v>
      </c>
      <c r="G11" s="97">
        <f t="shared" si="1"/>
        <v>142</v>
      </c>
    </row>
    <row r="12" spans="1:7" ht="31.5" customHeight="1">
      <c r="A12" s="75">
        <v>8</v>
      </c>
      <c r="B12" s="100" t="s">
        <v>146</v>
      </c>
      <c r="C12" s="72">
        <v>33</v>
      </c>
      <c r="D12" s="72">
        <v>88</v>
      </c>
      <c r="E12" s="72">
        <f t="shared" si="0"/>
        <v>121</v>
      </c>
      <c r="F12" s="72">
        <v>9</v>
      </c>
      <c r="G12" s="97">
        <f t="shared" si="1"/>
        <v>130</v>
      </c>
    </row>
    <row r="13" spans="1:7" ht="31.5" customHeight="1">
      <c r="A13" s="75">
        <v>9</v>
      </c>
      <c r="B13" s="100" t="s">
        <v>178</v>
      </c>
      <c r="C13" s="72">
        <v>46</v>
      </c>
      <c r="D13" s="72">
        <v>79</v>
      </c>
      <c r="E13" s="72">
        <f t="shared" si="0"/>
        <v>125</v>
      </c>
      <c r="F13" s="72"/>
      <c r="G13" s="97">
        <f t="shared" si="1"/>
        <v>125</v>
      </c>
    </row>
    <row r="14" spans="1:7" ht="31.5" customHeight="1">
      <c r="A14" s="75">
        <v>10</v>
      </c>
      <c r="B14" s="100" t="s">
        <v>154</v>
      </c>
      <c r="C14" s="72">
        <v>74</v>
      </c>
      <c r="D14" s="72">
        <v>21</v>
      </c>
      <c r="E14" s="72">
        <f t="shared" si="0"/>
        <v>95</v>
      </c>
      <c r="F14" s="72">
        <v>18</v>
      </c>
      <c r="G14" s="97">
        <f t="shared" si="1"/>
        <v>113</v>
      </c>
    </row>
    <row r="15" spans="1:7" ht="31.5" customHeight="1">
      <c r="A15" s="75">
        <v>11</v>
      </c>
      <c r="B15" s="100" t="s">
        <v>138</v>
      </c>
      <c r="C15" s="98">
        <v>27</v>
      </c>
      <c r="D15" s="72">
        <v>63</v>
      </c>
      <c r="E15" s="72">
        <f t="shared" si="0"/>
        <v>90</v>
      </c>
      <c r="F15" s="72">
        <v>22</v>
      </c>
      <c r="G15" s="97">
        <f t="shared" si="1"/>
        <v>112</v>
      </c>
    </row>
    <row r="16" spans="1:7" ht="31.5" customHeight="1">
      <c r="A16" s="75">
        <v>12</v>
      </c>
      <c r="B16" s="100" t="s">
        <v>157</v>
      </c>
      <c r="C16" s="72">
        <v>77</v>
      </c>
      <c r="D16" s="72">
        <v>20</v>
      </c>
      <c r="E16" s="72">
        <f t="shared" si="0"/>
        <v>97</v>
      </c>
      <c r="F16" s="72"/>
      <c r="G16" s="97">
        <f t="shared" si="1"/>
        <v>97</v>
      </c>
    </row>
    <row r="17" spans="1:7" ht="31.5" customHeight="1">
      <c r="A17" s="75">
        <v>3</v>
      </c>
      <c r="B17" s="100" t="s">
        <v>177</v>
      </c>
      <c r="C17" s="72">
        <v>35</v>
      </c>
      <c r="D17" s="72">
        <v>3</v>
      </c>
      <c r="E17" s="72">
        <v>38</v>
      </c>
      <c r="F17" s="72">
        <v>50</v>
      </c>
      <c r="G17" s="97">
        <v>88</v>
      </c>
    </row>
    <row r="18" spans="1:7" ht="31.5" customHeight="1">
      <c r="A18" s="75">
        <v>13</v>
      </c>
      <c r="B18" s="100" t="s">
        <v>158</v>
      </c>
      <c r="C18" s="72">
        <v>11</v>
      </c>
      <c r="D18" s="72">
        <v>77</v>
      </c>
      <c r="E18" s="72">
        <f aca="true" t="shared" si="2" ref="E18:E27">SUM(C18:D18)</f>
        <v>88</v>
      </c>
      <c r="F18" s="72"/>
      <c r="G18" s="97">
        <f aca="true" t="shared" si="3" ref="G18:G27">SUM(E18:F18)</f>
        <v>88</v>
      </c>
    </row>
    <row r="19" spans="1:7" ht="31.5" customHeight="1">
      <c r="A19" s="75">
        <v>14</v>
      </c>
      <c r="B19" s="100" t="s">
        <v>159</v>
      </c>
      <c r="C19" s="72">
        <v>35</v>
      </c>
      <c r="D19" s="72">
        <v>31</v>
      </c>
      <c r="E19" s="72">
        <f t="shared" si="2"/>
        <v>66</v>
      </c>
      <c r="F19" s="72"/>
      <c r="G19" s="97">
        <f t="shared" si="3"/>
        <v>66</v>
      </c>
    </row>
    <row r="20" spans="1:7" ht="31.5" customHeight="1">
      <c r="A20" s="75">
        <v>15</v>
      </c>
      <c r="B20" s="100" t="s">
        <v>162</v>
      </c>
      <c r="C20" s="72">
        <v>48</v>
      </c>
      <c r="D20" s="72">
        <v>8</v>
      </c>
      <c r="E20" s="72">
        <f t="shared" si="2"/>
        <v>56</v>
      </c>
      <c r="F20" s="72"/>
      <c r="G20" s="97">
        <f t="shared" si="3"/>
        <v>56</v>
      </c>
    </row>
    <row r="21" spans="1:7" ht="31.5" customHeight="1">
      <c r="A21" s="75">
        <v>16</v>
      </c>
      <c r="B21" s="100" t="s">
        <v>165</v>
      </c>
      <c r="C21" s="99"/>
      <c r="D21" s="72">
        <v>14</v>
      </c>
      <c r="E21" s="72">
        <f t="shared" si="2"/>
        <v>14</v>
      </c>
      <c r="F21" s="72">
        <v>18</v>
      </c>
      <c r="G21" s="97">
        <f t="shared" si="3"/>
        <v>32</v>
      </c>
    </row>
    <row r="22" spans="1:7" ht="31.5" customHeight="1">
      <c r="A22" s="75">
        <v>17</v>
      </c>
      <c r="B22" s="100" t="s">
        <v>135</v>
      </c>
      <c r="C22" s="72"/>
      <c r="D22" s="72">
        <v>12</v>
      </c>
      <c r="E22" s="72">
        <f t="shared" si="2"/>
        <v>12</v>
      </c>
      <c r="F22" s="72"/>
      <c r="G22" s="97">
        <f t="shared" si="3"/>
        <v>12</v>
      </c>
    </row>
    <row r="23" spans="1:7" ht="31.5" customHeight="1">
      <c r="A23" s="75">
        <v>18</v>
      </c>
      <c r="B23" s="100" t="s">
        <v>171</v>
      </c>
      <c r="C23" s="72"/>
      <c r="D23" s="72">
        <v>8</v>
      </c>
      <c r="E23" s="72">
        <f t="shared" si="2"/>
        <v>8</v>
      </c>
      <c r="F23" s="72"/>
      <c r="G23" s="97">
        <f t="shared" si="3"/>
        <v>8</v>
      </c>
    </row>
    <row r="24" spans="1:7" ht="31.5" customHeight="1">
      <c r="A24" s="75">
        <v>19</v>
      </c>
      <c r="B24" s="100" t="s">
        <v>170</v>
      </c>
      <c r="C24" s="72"/>
      <c r="D24" s="72">
        <v>8</v>
      </c>
      <c r="E24" s="72">
        <f t="shared" si="2"/>
        <v>8</v>
      </c>
      <c r="F24" s="72"/>
      <c r="G24" s="97">
        <f t="shared" si="3"/>
        <v>8</v>
      </c>
    </row>
    <row r="25" spans="1:7" ht="31.5" customHeight="1">
      <c r="A25" s="75">
        <v>20</v>
      </c>
      <c r="B25" s="100" t="s">
        <v>172</v>
      </c>
      <c r="C25" s="72"/>
      <c r="D25" s="72">
        <v>5</v>
      </c>
      <c r="E25" s="72">
        <f t="shared" si="2"/>
        <v>5</v>
      </c>
      <c r="F25" s="72"/>
      <c r="G25" s="97">
        <f t="shared" si="3"/>
        <v>5</v>
      </c>
    </row>
    <row r="26" spans="1:7" ht="31.5" customHeight="1">
      <c r="A26" s="75">
        <v>21</v>
      </c>
      <c r="B26" s="100" t="s">
        <v>187</v>
      </c>
      <c r="C26" s="72"/>
      <c r="D26" s="72">
        <v>3</v>
      </c>
      <c r="E26" s="72">
        <f t="shared" si="2"/>
        <v>3</v>
      </c>
      <c r="F26" s="72"/>
      <c r="G26" s="97">
        <f t="shared" si="3"/>
        <v>3</v>
      </c>
    </row>
    <row r="27" spans="1:7" ht="31.5" customHeight="1">
      <c r="A27" s="75">
        <v>22</v>
      </c>
      <c r="B27" s="100" t="s">
        <v>174</v>
      </c>
      <c r="C27" s="96"/>
      <c r="D27" s="72">
        <v>2</v>
      </c>
      <c r="E27" s="72">
        <f t="shared" si="2"/>
        <v>2</v>
      </c>
      <c r="F27" s="72"/>
      <c r="G27" s="97">
        <f t="shared" si="3"/>
        <v>2</v>
      </c>
    </row>
  </sheetData>
  <sheetProtection/>
  <mergeCells count="1">
    <mergeCell ref="B2:G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DM</cp:lastModifiedBy>
  <dcterms:created xsi:type="dcterms:W3CDTF">2015-12-14T16:03:05Z</dcterms:created>
  <dcterms:modified xsi:type="dcterms:W3CDTF">2015-12-29T16:44:44Z</dcterms:modified>
  <cp:category/>
  <cp:version/>
  <cp:contentType/>
  <cp:contentStatus/>
</cp:coreProperties>
</file>